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astrobogotacol-my.sharepoint.com/personal/hchaparro_catastrobogota_gov_co/Documents/Documentos/IDECA/2023/INSTRUMENTOS/ModeloCalidadProducto/Informe/Anexos/"/>
    </mc:Choice>
  </mc:AlternateContent>
  <xr:revisionPtr revIDLastSave="25" documentId="8_{1721FFF0-B5B0-402D-88D5-B2F3B946D8AC}" xr6:coauthVersionLast="47" xr6:coauthVersionMax="47" xr10:uidLastSave="{566D7B85-5CD5-4EFC-AD72-2C46FFE5B65C}"/>
  <bookViews>
    <workbookView xWindow="28680" yWindow="-120" windowWidth="25440" windowHeight="15270" xr2:uid="{00000000-000D-0000-FFFF-FFFF00000000}"/>
  </bookViews>
  <sheets>
    <sheet name="IngresoDatos" sheetId="4" r:id="rId1"/>
    <sheet name="Matriz 8x8" sheetId="2" r:id="rId2"/>
    <sheet name="Matriz 7x7" sheetId="5" r:id="rId3"/>
    <sheet name="Matriz 6x6" sheetId="7" r:id="rId4"/>
    <sheet name="Matriz 5x5" sheetId="8" r:id="rId5"/>
    <sheet name="Matriz 4x4" sheetId="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3" i="2" l="1"/>
  <c r="N74" i="2"/>
  <c r="N75" i="2"/>
  <c r="N76" i="2"/>
  <c r="N77" i="2"/>
  <c r="N78" i="2"/>
  <c r="N79" i="2"/>
  <c r="N72" i="2"/>
  <c r="C13" i="2"/>
  <c r="C12" i="2"/>
  <c r="C11" i="2"/>
  <c r="C10" i="2"/>
  <c r="C9" i="2"/>
  <c r="C8" i="2"/>
  <c r="C7" i="2"/>
  <c r="C6" i="2"/>
  <c r="K5" i="2"/>
  <c r="J5" i="2"/>
  <c r="I5" i="2"/>
  <c r="H5" i="2"/>
  <c r="G5" i="2"/>
  <c r="F5" i="2"/>
  <c r="E5" i="2"/>
  <c r="D5" i="2"/>
  <c r="A23" i="4"/>
  <c r="A22" i="4"/>
  <c r="A21" i="4"/>
  <c r="A20" i="4"/>
  <c r="A19" i="4"/>
  <c r="A18" i="4"/>
  <c r="A17" i="4"/>
  <c r="A16" i="4"/>
  <c r="A69" i="4"/>
  <c r="A68" i="4"/>
  <c r="A67" i="4"/>
  <c r="A66" i="4"/>
  <c r="J7" i="5" l="1"/>
  <c r="J8" i="5"/>
  <c r="J9" i="5"/>
  <c r="J10" i="5"/>
  <c r="J11" i="5"/>
  <c r="I7" i="5"/>
  <c r="I8" i="5"/>
  <c r="I9" i="5"/>
  <c r="I10" i="5"/>
  <c r="G8" i="9"/>
  <c r="G7" i="9"/>
  <c r="F7" i="9"/>
  <c r="F6" i="9"/>
  <c r="G6" i="9"/>
  <c r="E6" i="9"/>
  <c r="H9" i="8"/>
  <c r="H8" i="8"/>
  <c r="G8" i="8"/>
  <c r="G7" i="8"/>
  <c r="H7" i="8"/>
  <c r="F7" i="8"/>
  <c r="F6" i="8"/>
  <c r="G6" i="8"/>
  <c r="H6" i="8"/>
  <c r="E6" i="8"/>
  <c r="I10" i="7"/>
  <c r="I9" i="7"/>
  <c r="H9" i="7"/>
  <c r="H7" i="7"/>
  <c r="I7" i="7"/>
  <c r="H8" i="7"/>
  <c r="I8" i="7"/>
  <c r="G8" i="7"/>
  <c r="G7" i="7"/>
  <c r="F7" i="7"/>
  <c r="F6" i="7"/>
  <c r="G6" i="7"/>
  <c r="H6" i="7"/>
  <c r="I6" i="7"/>
  <c r="E6" i="7"/>
  <c r="H9" i="5"/>
  <c r="H8" i="5"/>
  <c r="G8" i="5"/>
  <c r="G7" i="5"/>
  <c r="H7" i="5"/>
  <c r="F7" i="5"/>
  <c r="F6" i="5"/>
  <c r="G6" i="5"/>
  <c r="H6" i="5"/>
  <c r="I6" i="5"/>
  <c r="J6" i="5"/>
  <c r="E6" i="5"/>
  <c r="H7" i="2"/>
  <c r="G6" i="2"/>
  <c r="H6" i="2"/>
  <c r="I6" i="2"/>
  <c r="J6" i="2"/>
  <c r="K6" i="2"/>
  <c r="F6" i="2"/>
  <c r="B13" i="5" l="1"/>
  <c r="G5" i="9"/>
  <c r="J55" i="9" s="1"/>
  <c r="F5" i="9"/>
  <c r="J54" i="9" s="1"/>
  <c r="E5" i="9"/>
  <c r="C7" i="9" s="1"/>
  <c r="D5" i="9"/>
  <c r="J52" i="9" s="1"/>
  <c r="H5" i="8"/>
  <c r="C10" i="8" s="1"/>
  <c r="G5" i="8"/>
  <c r="K60" i="8" s="1"/>
  <c r="F5" i="8"/>
  <c r="K59" i="8" s="1"/>
  <c r="E5" i="8"/>
  <c r="K58" i="8" s="1"/>
  <c r="D5" i="8"/>
  <c r="C6" i="8" s="1"/>
  <c r="I5" i="7"/>
  <c r="C11" i="7" s="1"/>
  <c r="H5" i="7"/>
  <c r="L66" i="7" s="1"/>
  <c r="G5" i="7"/>
  <c r="L65" i="7" s="1"/>
  <c r="F5" i="7"/>
  <c r="L64" i="7" s="1"/>
  <c r="E5" i="7"/>
  <c r="C7" i="7" s="1"/>
  <c r="D5" i="7"/>
  <c r="L62" i="7" s="1"/>
  <c r="A59" i="4"/>
  <c r="A58" i="4"/>
  <c r="A57" i="4"/>
  <c r="A56" i="4"/>
  <c r="A55" i="4"/>
  <c r="A48" i="4"/>
  <c r="A47" i="4"/>
  <c r="A46" i="4"/>
  <c r="A45" i="4"/>
  <c r="A44" i="4"/>
  <c r="A43" i="4"/>
  <c r="J5" i="5"/>
  <c r="C12" i="5" s="1"/>
  <c r="I5" i="5"/>
  <c r="C11" i="5" s="1"/>
  <c r="H5" i="5"/>
  <c r="M71" i="5" s="1"/>
  <c r="G5" i="5"/>
  <c r="M70" i="5" s="1"/>
  <c r="F5" i="5"/>
  <c r="C8" i="5" s="1"/>
  <c r="E5" i="5"/>
  <c r="M68" i="5" s="1"/>
  <c r="D5" i="5"/>
  <c r="C6" i="5" s="1"/>
  <c r="A36" i="4"/>
  <c r="A35" i="4"/>
  <c r="A34" i="4"/>
  <c r="A33" i="4"/>
  <c r="A32" i="4"/>
  <c r="A31" i="4"/>
  <c r="A30" i="4"/>
  <c r="D69" i="4"/>
  <c r="C69" i="4"/>
  <c r="B69" i="4"/>
  <c r="C68" i="4"/>
  <c r="B68" i="4"/>
  <c r="B67" i="4"/>
  <c r="F60" i="4"/>
  <c r="E59" i="4"/>
  <c r="E60" i="4" s="1"/>
  <c r="D59" i="4"/>
  <c r="C59" i="4"/>
  <c r="B59" i="4"/>
  <c r="D58" i="4"/>
  <c r="C58" i="4"/>
  <c r="B58" i="4"/>
  <c r="C57" i="4"/>
  <c r="B57" i="4"/>
  <c r="B56" i="4"/>
  <c r="G49" i="4"/>
  <c r="F48" i="4"/>
  <c r="E48" i="4"/>
  <c r="D48" i="4"/>
  <c r="C48" i="4"/>
  <c r="B48" i="4"/>
  <c r="E47" i="4"/>
  <c r="D47" i="4"/>
  <c r="C47" i="4"/>
  <c r="B47" i="4"/>
  <c r="D46" i="4"/>
  <c r="C46" i="4"/>
  <c r="B46" i="4"/>
  <c r="C45" i="4"/>
  <c r="B45" i="4"/>
  <c r="B44" i="4"/>
  <c r="H37" i="4"/>
  <c r="G36" i="4"/>
  <c r="G37" i="4" s="1"/>
  <c r="F36" i="4"/>
  <c r="E36" i="4"/>
  <c r="D36" i="4"/>
  <c r="C36" i="4"/>
  <c r="B36" i="4"/>
  <c r="F35" i="4"/>
  <c r="E35" i="4"/>
  <c r="D35" i="4"/>
  <c r="C35" i="4"/>
  <c r="B35" i="4"/>
  <c r="E34" i="4"/>
  <c r="D34" i="4"/>
  <c r="C34" i="4"/>
  <c r="B34" i="4"/>
  <c r="D33" i="4"/>
  <c r="C33" i="4"/>
  <c r="B33" i="4"/>
  <c r="C32" i="4"/>
  <c r="B32" i="4"/>
  <c r="B31" i="4"/>
  <c r="I30" i="5"/>
  <c r="C9" i="5"/>
  <c r="G30" i="9"/>
  <c r="F29" i="9"/>
  <c r="E28" i="9"/>
  <c r="G27" i="9"/>
  <c r="F27" i="9"/>
  <c r="D27" i="9"/>
  <c r="B10" i="9"/>
  <c r="D9" i="9"/>
  <c r="G29" i="9"/>
  <c r="D8" i="9"/>
  <c r="D29" i="9" s="1"/>
  <c r="E9" i="9"/>
  <c r="E8" i="9"/>
  <c r="E27" i="9"/>
  <c r="H32" i="8"/>
  <c r="G31" i="8"/>
  <c r="F30" i="8"/>
  <c r="E29" i="8"/>
  <c r="H28" i="8"/>
  <c r="D28" i="8"/>
  <c r="B11" i="8"/>
  <c r="D10" i="8"/>
  <c r="G10" i="8"/>
  <c r="G32" i="8" s="1"/>
  <c r="G30" i="8"/>
  <c r="H29" i="8"/>
  <c r="G29" i="8"/>
  <c r="F28" i="8"/>
  <c r="I34" i="7"/>
  <c r="H33" i="7"/>
  <c r="G32" i="7"/>
  <c r="I31" i="7"/>
  <c r="F31" i="7"/>
  <c r="E30" i="7"/>
  <c r="H29" i="7"/>
  <c r="D29" i="7"/>
  <c r="B12" i="7"/>
  <c r="F11" i="7"/>
  <c r="F34" i="7" s="1"/>
  <c r="D10" i="7"/>
  <c r="G11" i="7"/>
  <c r="G34" i="7" s="1"/>
  <c r="G10" i="7"/>
  <c r="H31" i="7"/>
  <c r="F9" i="7"/>
  <c r="I30" i="7"/>
  <c r="E10" i="7"/>
  <c r="G30" i="7"/>
  <c r="E8" i="7"/>
  <c r="I29" i="7"/>
  <c r="G29" i="7"/>
  <c r="D7" i="7"/>
  <c r="J36" i="5"/>
  <c r="I35" i="5"/>
  <c r="H34" i="5"/>
  <c r="G33" i="5"/>
  <c r="F32" i="5"/>
  <c r="E31" i="5"/>
  <c r="D30" i="5"/>
  <c r="I12" i="5"/>
  <c r="I36" i="5" s="1"/>
  <c r="J34" i="5"/>
  <c r="H11" i="5"/>
  <c r="H35" i="5" s="1"/>
  <c r="G12" i="5"/>
  <c r="G11" i="5"/>
  <c r="G35" i="5" s="1"/>
  <c r="G10" i="5"/>
  <c r="I32" i="5"/>
  <c r="H32" i="5"/>
  <c r="G32" i="5"/>
  <c r="E12" i="5"/>
  <c r="E36" i="5" s="1"/>
  <c r="E11" i="5"/>
  <c r="E8" i="5"/>
  <c r="E32" i="5" s="1"/>
  <c r="D12" i="5"/>
  <c r="D10" i="5"/>
  <c r="D8" i="5"/>
  <c r="E30" i="5"/>
  <c r="D23" i="4"/>
  <c r="E32" i="2"/>
  <c r="F33" i="2"/>
  <c r="G34" i="2"/>
  <c r="H35" i="2"/>
  <c r="I36" i="2"/>
  <c r="J37" i="2"/>
  <c r="K38" i="2"/>
  <c r="D31" i="2"/>
  <c r="B23" i="4"/>
  <c r="B22" i="4"/>
  <c r="B21" i="4"/>
  <c r="B20" i="4"/>
  <c r="B19" i="4"/>
  <c r="B18" i="4"/>
  <c r="H23" i="4"/>
  <c r="G23" i="4"/>
  <c r="G22" i="4"/>
  <c r="F23" i="4"/>
  <c r="F22" i="4"/>
  <c r="F21" i="4"/>
  <c r="E23" i="4"/>
  <c r="E22" i="4"/>
  <c r="E21" i="4"/>
  <c r="E20" i="4"/>
  <c r="D22" i="4"/>
  <c r="D21" i="4"/>
  <c r="D20" i="4"/>
  <c r="D19" i="4"/>
  <c r="C23" i="4"/>
  <c r="C22" i="4"/>
  <c r="C21" i="4"/>
  <c r="C20" i="4"/>
  <c r="C19" i="4"/>
  <c r="C18" i="4"/>
  <c r="K12" i="2"/>
  <c r="J13" i="2" s="1"/>
  <c r="J38" i="2" s="1"/>
  <c r="K11" i="2"/>
  <c r="I13" i="2" s="1"/>
  <c r="I38" i="2" s="1"/>
  <c r="J11" i="2"/>
  <c r="I12" i="2" s="1"/>
  <c r="I37" i="2" s="1"/>
  <c r="K10" i="2"/>
  <c r="H13" i="2" s="1"/>
  <c r="H38" i="2" s="1"/>
  <c r="J10" i="2"/>
  <c r="H12" i="2" s="1"/>
  <c r="H37" i="2" s="1"/>
  <c r="I10" i="2"/>
  <c r="H11" i="2" s="1"/>
  <c r="H36" i="2" s="1"/>
  <c r="K9" i="2"/>
  <c r="G13" i="2" s="1"/>
  <c r="G38" i="2" s="1"/>
  <c r="J9" i="2"/>
  <c r="G12" i="2" s="1"/>
  <c r="G37" i="2" s="1"/>
  <c r="I9" i="2"/>
  <c r="G11" i="2" s="1"/>
  <c r="G36" i="2" s="1"/>
  <c r="H9" i="2"/>
  <c r="G10" i="2" s="1"/>
  <c r="G35" i="2" s="1"/>
  <c r="K8" i="2"/>
  <c r="F13" i="2" s="1"/>
  <c r="F38" i="2" s="1"/>
  <c r="J8" i="2"/>
  <c r="F12" i="2" s="1"/>
  <c r="F37" i="2" s="1"/>
  <c r="I8" i="2"/>
  <c r="F11" i="2" s="1"/>
  <c r="F36" i="2" s="1"/>
  <c r="H8" i="2"/>
  <c r="F10" i="2" s="1"/>
  <c r="F35" i="2" s="1"/>
  <c r="G8" i="2"/>
  <c r="F9" i="2" s="1"/>
  <c r="F34" i="2" s="1"/>
  <c r="K7" i="2"/>
  <c r="E13" i="2" s="1"/>
  <c r="E38" i="2" s="1"/>
  <c r="J7" i="2"/>
  <c r="E12" i="2" s="1"/>
  <c r="E37" i="2" s="1"/>
  <c r="I7" i="2"/>
  <c r="E11" i="2" s="1"/>
  <c r="E36" i="2" s="1"/>
  <c r="E10" i="2"/>
  <c r="E35" i="2" s="1"/>
  <c r="G7" i="2"/>
  <c r="E9" i="2" s="1"/>
  <c r="E34" i="2" s="1"/>
  <c r="I24" i="4"/>
  <c r="D13" i="2"/>
  <c r="D38" i="2" s="1"/>
  <c r="D12" i="2"/>
  <c r="D37" i="2" s="1"/>
  <c r="D11" i="2"/>
  <c r="D36" i="2" s="1"/>
  <c r="D10" i="2"/>
  <c r="D35" i="2" s="1"/>
  <c r="D9" i="2"/>
  <c r="D34" i="2" s="1"/>
  <c r="D8" i="2"/>
  <c r="D33" i="2" s="1"/>
  <c r="E6" i="2"/>
  <c r="D7" i="2" s="1"/>
  <c r="D32" i="2" s="1"/>
  <c r="B17" i="4"/>
  <c r="B14" i="2"/>
  <c r="M72" i="5" l="1"/>
  <c r="J53" i="9"/>
  <c r="C6" i="9"/>
  <c r="C7" i="5"/>
  <c r="K61" i="8"/>
  <c r="C8" i="7"/>
  <c r="K57" i="8"/>
  <c r="C7" i="8"/>
  <c r="C9" i="7"/>
  <c r="L67" i="7"/>
  <c r="C8" i="8"/>
  <c r="C6" i="7"/>
  <c r="C10" i="7"/>
  <c r="C9" i="8"/>
  <c r="C9" i="9"/>
  <c r="L63" i="7"/>
  <c r="C8" i="9"/>
  <c r="M73" i="5"/>
  <c r="E49" i="4"/>
  <c r="D60" i="4"/>
  <c r="E70" i="4"/>
  <c r="B49" i="4"/>
  <c r="D49" i="4"/>
  <c r="B70" i="4"/>
  <c r="D70" i="4"/>
  <c r="C60" i="4"/>
  <c r="C49" i="4"/>
  <c r="C10" i="5"/>
  <c r="M69" i="5"/>
  <c r="M67" i="5"/>
  <c r="C70" i="4"/>
  <c r="B60" i="4"/>
  <c r="F49" i="4"/>
  <c r="D37" i="4"/>
  <c r="C37" i="4"/>
  <c r="F37" i="4"/>
  <c r="B37" i="4"/>
  <c r="E37" i="4"/>
  <c r="E29" i="9"/>
  <c r="E10" i="9"/>
  <c r="I7" i="9" s="1"/>
  <c r="E30" i="9"/>
  <c r="F9" i="9"/>
  <c r="F10" i="9" s="1"/>
  <c r="F28" i="9"/>
  <c r="D30" i="9"/>
  <c r="D7" i="9"/>
  <c r="G10" i="9"/>
  <c r="G28" i="9"/>
  <c r="E10" i="8"/>
  <c r="E32" i="8" s="1"/>
  <c r="G11" i="8"/>
  <c r="L9" i="8" s="1"/>
  <c r="F9" i="8"/>
  <c r="F31" i="8" s="1"/>
  <c r="H31" i="8"/>
  <c r="G28" i="8"/>
  <c r="E28" i="8"/>
  <c r="D7" i="8"/>
  <c r="F29" i="8"/>
  <c r="E8" i="8"/>
  <c r="H30" i="8"/>
  <c r="F10" i="8"/>
  <c r="D32" i="8"/>
  <c r="D8" i="8"/>
  <c r="H11" i="8"/>
  <c r="D9" i="8"/>
  <c r="E9" i="8"/>
  <c r="D11" i="7"/>
  <c r="D34" i="7" s="1"/>
  <c r="D9" i="7"/>
  <c r="D32" i="7" s="1"/>
  <c r="G31" i="7"/>
  <c r="F30" i="7"/>
  <c r="E9" i="7"/>
  <c r="H32" i="7"/>
  <c r="D30" i="7"/>
  <c r="E33" i="7"/>
  <c r="E29" i="7"/>
  <c r="E31" i="7"/>
  <c r="F29" i="7"/>
  <c r="D8" i="7"/>
  <c r="G33" i="7"/>
  <c r="E11" i="7"/>
  <c r="H30" i="7"/>
  <c r="F32" i="7"/>
  <c r="H11" i="7"/>
  <c r="H12" i="7" s="1"/>
  <c r="N9" i="7" s="1"/>
  <c r="D33" i="7"/>
  <c r="F10" i="7"/>
  <c r="F12" i="7" s="1"/>
  <c r="L9" i="7" s="1"/>
  <c r="I32" i="7"/>
  <c r="I33" i="7"/>
  <c r="H12" i="5"/>
  <c r="H36" i="5" s="1"/>
  <c r="I31" i="5"/>
  <c r="I33" i="5"/>
  <c r="F9" i="5"/>
  <c r="F33" i="5" s="1"/>
  <c r="I34" i="5"/>
  <c r="G30" i="5"/>
  <c r="D9" i="5"/>
  <c r="G13" i="5"/>
  <c r="H31" i="5"/>
  <c r="E10" i="5"/>
  <c r="D34" i="5"/>
  <c r="D36" i="5"/>
  <c r="G36" i="5"/>
  <c r="H30" i="5"/>
  <c r="I13" i="5"/>
  <c r="P11" i="5" s="1"/>
  <c r="J32" i="5"/>
  <c r="F12" i="5"/>
  <c r="E35" i="5"/>
  <c r="F30" i="5"/>
  <c r="J13" i="5"/>
  <c r="J30" i="5"/>
  <c r="G31" i="5"/>
  <c r="E9" i="5"/>
  <c r="G34" i="5"/>
  <c r="F11" i="5"/>
  <c r="D32" i="5"/>
  <c r="H33" i="5"/>
  <c r="D7" i="5"/>
  <c r="F10" i="5"/>
  <c r="D11" i="5"/>
  <c r="F31" i="5"/>
  <c r="J31" i="5"/>
  <c r="J33" i="5"/>
  <c r="J35" i="5"/>
  <c r="H34" i="2"/>
  <c r="J32" i="2"/>
  <c r="K37" i="2"/>
  <c r="G32" i="2"/>
  <c r="K33" i="2"/>
  <c r="K31" i="2"/>
  <c r="I31" i="2"/>
  <c r="F31" i="2"/>
  <c r="K36" i="2"/>
  <c r="J36" i="2"/>
  <c r="K35" i="2"/>
  <c r="J35" i="2"/>
  <c r="I35" i="2"/>
  <c r="K34" i="2"/>
  <c r="J34" i="2"/>
  <c r="I34" i="2"/>
  <c r="J33" i="2"/>
  <c r="I33" i="2"/>
  <c r="H33" i="2"/>
  <c r="G33" i="2"/>
  <c r="H32" i="2"/>
  <c r="J31" i="2"/>
  <c r="H31" i="2"/>
  <c r="G31" i="2"/>
  <c r="E31" i="2"/>
  <c r="I32" i="2"/>
  <c r="K32" i="2"/>
  <c r="K14" i="2"/>
  <c r="S11" i="2" s="1"/>
  <c r="H14" i="2"/>
  <c r="P13" i="2" s="1"/>
  <c r="J14" i="2"/>
  <c r="R12" i="2" s="1"/>
  <c r="I14" i="2"/>
  <c r="Q11" i="2" s="1"/>
  <c r="G14" i="2"/>
  <c r="O9" i="2" s="1"/>
  <c r="H24" i="4"/>
  <c r="F24" i="4"/>
  <c r="E24" i="4"/>
  <c r="B24" i="4"/>
  <c r="G24" i="4"/>
  <c r="D14" i="2"/>
  <c r="L12" i="2" s="1"/>
  <c r="L8" i="8" l="1"/>
  <c r="F11" i="8"/>
  <c r="K8" i="8" s="1"/>
  <c r="I9" i="9"/>
  <c r="I6" i="9"/>
  <c r="I8" i="9"/>
  <c r="K6" i="9"/>
  <c r="K9" i="9"/>
  <c r="J8" i="9"/>
  <c r="J7" i="9"/>
  <c r="J6" i="9"/>
  <c r="D28" i="9"/>
  <c r="D10" i="9"/>
  <c r="H7" i="9" s="1"/>
  <c r="K8" i="9"/>
  <c r="F30" i="9"/>
  <c r="J9" i="9"/>
  <c r="K7" i="9"/>
  <c r="L6" i="8"/>
  <c r="E11" i="8"/>
  <c r="J10" i="8" s="1"/>
  <c r="L10" i="8"/>
  <c r="L7" i="8"/>
  <c r="M10" i="8"/>
  <c r="M7" i="8"/>
  <c r="M6" i="8"/>
  <c r="M8" i="8"/>
  <c r="M9" i="8"/>
  <c r="D30" i="8"/>
  <c r="E30" i="8"/>
  <c r="D11" i="8"/>
  <c r="I8" i="8" s="1"/>
  <c r="D29" i="8"/>
  <c r="E31" i="8"/>
  <c r="D31" i="8"/>
  <c r="F32" i="8"/>
  <c r="E12" i="7"/>
  <c r="K7" i="7" s="1"/>
  <c r="E32" i="7"/>
  <c r="N10" i="7"/>
  <c r="N6" i="7"/>
  <c r="H34" i="7"/>
  <c r="N11" i="7"/>
  <c r="D31" i="7"/>
  <c r="D12" i="7"/>
  <c r="N8" i="7"/>
  <c r="L11" i="7"/>
  <c r="L8" i="7"/>
  <c r="L7" i="7"/>
  <c r="I12" i="7"/>
  <c r="N7" i="7"/>
  <c r="F33" i="7"/>
  <c r="L10" i="7"/>
  <c r="E34" i="7"/>
  <c r="G12" i="7"/>
  <c r="L6" i="7"/>
  <c r="F34" i="5"/>
  <c r="D31" i="5"/>
  <c r="D13" i="5"/>
  <c r="K7" i="5" s="1"/>
  <c r="Q6" i="5"/>
  <c r="Q10" i="5"/>
  <c r="Q12" i="5"/>
  <c r="F36" i="5"/>
  <c r="E34" i="5"/>
  <c r="N7" i="5"/>
  <c r="N11" i="5"/>
  <c r="N9" i="5"/>
  <c r="P6" i="5"/>
  <c r="F35" i="5"/>
  <c r="Q8" i="5"/>
  <c r="E33" i="5"/>
  <c r="E13" i="5"/>
  <c r="L10" i="5" s="1"/>
  <c r="N6" i="5"/>
  <c r="D35" i="5"/>
  <c r="N8" i="5"/>
  <c r="P10" i="5"/>
  <c r="F13" i="5"/>
  <c r="Q7" i="5"/>
  <c r="Q11" i="5"/>
  <c r="P9" i="5"/>
  <c r="D33" i="5"/>
  <c r="Q9" i="5"/>
  <c r="P7" i="5"/>
  <c r="N10" i="5"/>
  <c r="P8" i="5"/>
  <c r="N12" i="5"/>
  <c r="P12" i="5"/>
  <c r="H13" i="5"/>
  <c r="S12" i="2"/>
  <c r="S7" i="2"/>
  <c r="L7" i="2"/>
  <c r="L8" i="2"/>
  <c r="P10" i="2"/>
  <c r="P9" i="2"/>
  <c r="P8" i="2"/>
  <c r="S6" i="2"/>
  <c r="S9" i="2"/>
  <c r="S8" i="2"/>
  <c r="S10" i="2"/>
  <c r="S13" i="2"/>
  <c r="Q9" i="2"/>
  <c r="Q7" i="2"/>
  <c r="Q6" i="2"/>
  <c r="O13" i="2"/>
  <c r="R6" i="2"/>
  <c r="R7" i="2"/>
  <c r="O7" i="2"/>
  <c r="O11" i="2"/>
  <c r="Q8" i="2"/>
  <c r="P6" i="2"/>
  <c r="O6" i="2"/>
  <c r="P12" i="2"/>
  <c r="P7" i="2"/>
  <c r="P11" i="2"/>
  <c r="R13" i="2"/>
  <c r="R11" i="2"/>
  <c r="R10" i="2"/>
  <c r="R9" i="2"/>
  <c r="R8" i="2"/>
  <c r="Q12" i="2"/>
  <c r="Q10" i="2"/>
  <c r="Q13" i="2"/>
  <c r="O10" i="2"/>
  <c r="O12" i="2"/>
  <c r="O8" i="2"/>
  <c r="L9" i="2"/>
  <c r="L6" i="2"/>
  <c r="L13" i="2"/>
  <c r="L10" i="2"/>
  <c r="L11" i="2"/>
  <c r="K7" i="8" l="1"/>
  <c r="K6" i="8"/>
  <c r="K10" i="8"/>
  <c r="K9" i="8"/>
  <c r="D38" i="7" a="1"/>
  <c r="J42" i="7" s="1"/>
  <c r="J9" i="8"/>
  <c r="J7" i="8"/>
  <c r="I10" i="9"/>
  <c r="L7" i="9"/>
  <c r="D34" i="9" a="1"/>
  <c r="D34" i="9" s="1"/>
  <c r="H6" i="9"/>
  <c r="H9" i="9"/>
  <c r="L9" i="9" s="1"/>
  <c r="H8" i="9"/>
  <c r="L8" i="9" s="1"/>
  <c r="J10" i="9"/>
  <c r="K10" i="9"/>
  <c r="J8" i="8"/>
  <c r="N8" i="8" s="1"/>
  <c r="J6" i="8"/>
  <c r="I9" i="8"/>
  <c r="L11" i="8"/>
  <c r="I7" i="8"/>
  <c r="M11" i="8"/>
  <c r="D36" i="8" a="1"/>
  <c r="I6" i="8"/>
  <c r="I10" i="8"/>
  <c r="K6" i="7"/>
  <c r="K8" i="7"/>
  <c r="K10" i="7"/>
  <c r="L12" i="7"/>
  <c r="N12" i="7"/>
  <c r="K9" i="7"/>
  <c r="K11" i="7"/>
  <c r="O11" i="7"/>
  <c r="O8" i="7"/>
  <c r="O6" i="7"/>
  <c r="O9" i="7"/>
  <c r="O10" i="7"/>
  <c r="O7" i="7"/>
  <c r="J6" i="7"/>
  <c r="J7" i="7"/>
  <c r="J9" i="7"/>
  <c r="J11" i="7"/>
  <c r="J10" i="7"/>
  <c r="J8" i="7"/>
  <c r="M6" i="7"/>
  <c r="M8" i="7"/>
  <c r="M11" i="7"/>
  <c r="M9" i="7"/>
  <c r="M7" i="7"/>
  <c r="M10" i="7"/>
  <c r="K9" i="5"/>
  <c r="D40" i="5" a="1"/>
  <c r="M6" i="5"/>
  <c r="M8" i="5"/>
  <c r="M7" i="5"/>
  <c r="M9" i="5"/>
  <c r="L7" i="5"/>
  <c r="L8" i="5"/>
  <c r="L11" i="5"/>
  <c r="L6" i="5"/>
  <c r="L12" i="5"/>
  <c r="K6" i="5"/>
  <c r="K10" i="5"/>
  <c r="K8" i="5"/>
  <c r="K12" i="5"/>
  <c r="O10" i="5"/>
  <c r="O11" i="5"/>
  <c r="O9" i="5"/>
  <c r="O6" i="5"/>
  <c r="O8" i="5"/>
  <c r="O7" i="5"/>
  <c r="O12" i="5"/>
  <c r="K11" i="5"/>
  <c r="M11" i="5"/>
  <c r="O13" i="5"/>
  <c r="L9" i="5"/>
  <c r="Q13" i="5"/>
  <c r="M12" i="5"/>
  <c r="M10" i="5"/>
  <c r="P14" i="2"/>
  <c r="S14" i="2"/>
  <c r="R14" i="2"/>
  <c r="Q14" i="2"/>
  <c r="O14" i="2"/>
  <c r="L14" i="2"/>
  <c r="K43" i="5" l="1"/>
  <c r="K46" i="5"/>
  <c r="K41" i="5"/>
  <c r="K42" i="5"/>
  <c r="K44" i="5"/>
  <c r="K45" i="5"/>
  <c r="N9" i="8"/>
  <c r="J43" i="7"/>
  <c r="J39" i="7"/>
  <c r="K11" i="8"/>
  <c r="N10" i="8"/>
  <c r="J41" i="7"/>
  <c r="J40" i="7"/>
  <c r="D38" i="7"/>
  <c r="J38" i="7" s="1"/>
  <c r="N7" i="8"/>
  <c r="J11" i="8"/>
  <c r="H35" i="9"/>
  <c r="H37" i="9"/>
  <c r="H36" i="9"/>
  <c r="D40" i="9" a="1"/>
  <c r="H34" i="9"/>
  <c r="H10" i="9"/>
  <c r="L6" i="9"/>
  <c r="D36" i="8"/>
  <c r="I39" i="8"/>
  <c r="I37" i="8"/>
  <c r="I40" i="8"/>
  <c r="I38" i="8"/>
  <c r="I11" i="8"/>
  <c r="N6" i="8"/>
  <c r="K12" i="7"/>
  <c r="O12" i="7"/>
  <c r="M12" i="7"/>
  <c r="P8" i="7"/>
  <c r="P10" i="7"/>
  <c r="P7" i="7"/>
  <c r="J12" i="7"/>
  <c r="P6" i="7"/>
  <c r="P11" i="7"/>
  <c r="P9" i="7"/>
  <c r="K13" i="5"/>
  <c r="R9" i="5"/>
  <c r="D40" i="5"/>
  <c r="K40" i="5" s="1"/>
  <c r="P13" i="5"/>
  <c r="R12" i="5"/>
  <c r="R7" i="5"/>
  <c r="R10" i="5"/>
  <c r="R8" i="5"/>
  <c r="M13" i="5"/>
  <c r="N13" i="5"/>
  <c r="R11" i="5"/>
  <c r="R6" i="5"/>
  <c r="L13" i="5"/>
  <c r="C24" i="4"/>
  <c r="F7" i="2"/>
  <c r="D24" i="4"/>
  <c r="J44" i="7" l="1"/>
  <c r="K38" i="7" s="1"/>
  <c r="K47" i="5"/>
  <c r="H38" i="9"/>
  <c r="I34" i="9" s="1"/>
  <c r="D46" i="7" a="1"/>
  <c r="J51" i="7" s="1"/>
  <c r="R13" i="5"/>
  <c r="S12" i="5" s="1"/>
  <c r="D49" i="5" a="1"/>
  <c r="K53" i="5" s="1"/>
  <c r="N10" i="9"/>
  <c r="L10" i="9"/>
  <c r="H42" i="9"/>
  <c r="D40" i="9"/>
  <c r="H43" i="9"/>
  <c r="H41" i="9"/>
  <c r="P11" i="8"/>
  <c r="N11" i="8"/>
  <c r="O6" i="8" s="1"/>
  <c r="D43" i="8" a="1"/>
  <c r="I36" i="8"/>
  <c r="I41" i="8" s="1"/>
  <c r="J37" i="8" s="1"/>
  <c r="P12" i="7"/>
  <c r="Q7" i="7" s="1"/>
  <c r="R12" i="7"/>
  <c r="T13" i="5"/>
  <c r="E8" i="2"/>
  <c r="E33" i="2" s="1"/>
  <c r="F32" i="2"/>
  <c r="F14" i="2"/>
  <c r="D42" i="2" l="1" a="1"/>
  <c r="S6" i="5"/>
  <c r="D46" i="7"/>
  <c r="J46" i="7" s="1"/>
  <c r="J48" i="7"/>
  <c r="J50" i="7"/>
  <c r="J47" i="7"/>
  <c r="J49" i="7"/>
  <c r="S10" i="5"/>
  <c r="S13" i="5"/>
  <c r="S8" i="5"/>
  <c r="S7" i="5"/>
  <c r="S11" i="5"/>
  <c r="S9" i="5"/>
  <c r="K54" i="5"/>
  <c r="D49" i="5"/>
  <c r="K49" i="5" s="1"/>
  <c r="K50" i="5"/>
  <c r="K55" i="5"/>
  <c r="K51" i="5"/>
  <c r="K52" i="5"/>
  <c r="Q6" i="7"/>
  <c r="Q10" i="7"/>
  <c r="Q9" i="7"/>
  <c r="Q11" i="7"/>
  <c r="Q8" i="7"/>
  <c r="I36" i="9"/>
  <c r="I35" i="9"/>
  <c r="I37" i="9"/>
  <c r="M7" i="9"/>
  <c r="M8" i="9"/>
  <c r="M9" i="9"/>
  <c r="H40" i="9"/>
  <c r="D46" i="9" a="1"/>
  <c r="M6" i="9"/>
  <c r="O7" i="8"/>
  <c r="O8" i="8"/>
  <c r="O10" i="8"/>
  <c r="O9" i="8"/>
  <c r="I47" i="8"/>
  <c r="I45" i="8"/>
  <c r="D43" i="8"/>
  <c r="I46" i="8"/>
  <c r="I44" i="8"/>
  <c r="D54" i="7" a="1"/>
  <c r="K39" i="7"/>
  <c r="K40" i="7"/>
  <c r="K42" i="7"/>
  <c r="K43" i="7"/>
  <c r="K41" i="7"/>
  <c r="L43" i="5"/>
  <c r="L41" i="5"/>
  <c r="L44" i="5"/>
  <c r="L45" i="5"/>
  <c r="L42" i="5"/>
  <c r="L46" i="5"/>
  <c r="L40" i="5"/>
  <c r="E14" i="2"/>
  <c r="M8" i="2" s="1"/>
  <c r="N12" i="2"/>
  <c r="N13" i="2"/>
  <c r="N6" i="2"/>
  <c r="N9" i="2"/>
  <c r="N10" i="2"/>
  <c r="N8" i="2"/>
  <c r="N11" i="2"/>
  <c r="N7" i="2"/>
  <c r="D42" i="2" l="1"/>
  <c r="D58" i="5" a="1"/>
  <c r="K63" i="5" s="1"/>
  <c r="H48" i="9"/>
  <c r="D46" i="9"/>
  <c r="H49" i="9"/>
  <c r="H47" i="9"/>
  <c r="N6" i="9" a="1"/>
  <c r="M10" i="9"/>
  <c r="H44" i="9"/>
  <c r="O11" i="8"/>
  <c r="P6" i="8" a="1"/>
  <c r="I43" i="8"/>
  <c r="D50" i="8" a="1"/>
  <c r="J39" i="8"/>
  <c r="J38" i="8"/>
  <c r="J40" i="8"/>
  <c r="J36" i="8"/>
  <c r="R6" i="7" a="1"/>
  <c r="Q12" i="7"/>
  <c r="J59" i="7"/>
  <c r="J57" i="7"/>
  <c r="J55" i="7"/>
  <c r="J58" i="7"/>
  <c r="J56" i="7"/>
  <c r="D54" i="7"/>
  <c r="J52" i="7"/>
  <c r="T6" i="5" a="1"/>
  <c r="U12" i="5" s="1"/>
  <c r="K56" i="5"/>
  <c r="M7" i="2"/>
  <c r="T7" i="2" s="1"/>
  <c r="M9" i="2"/>
  <c r="T9" i="2" s="1"/>
  <c r="M6" i="2"/>
  <c r="T6" i="2" s="1"/>
  <c r="M10" i="2"/>
  <c r="T10" i="2" s="1"/>
  <c r="M13" i="2"/>
  <c r="T13" i="2" s="1"/>
  <c r="M12" i="2"/>
  <c r="T12" i="2" s="1"/>
  <c r="M11" i="2"/>
  <c r="T11" i="2" s="1"/>
  <c r="T8" i="2"/>
  <c r="N14" i="2"/>
  <c r="D52" i="2" a="1"/>
  <c r="D58" i="5" l="1"/>
  <c r="D67" i="5" s="1" a="1"/>
  <c r="K60" i="5"/>
  <c r="K62" i="5"/>
  <c r="K64" i="5"/>
  <c r="K59" i="5"/>
  <c r="K61" i="5"/>
  <c r="I42" i="9"/>
  <c r="I43" i="9"/>
  <c r="I41" i="9"/>
  <c r="I40" i="9"/>
  <c r="H46" i="9"/>
  <c r="D52" i="9" a="1"/>
  <c r="N6" i="9"/>
  <c r="O6" i="9" s="1"/>
  <c r="O9" i="9"/>
  <c r="O8" i="9"/>
  <c r="O7" i="9"/>
  <c r="I54" i="8"/>
  <c r="I52" i="8"/>
  <c r="D50" i="8"/>
  <c r="I51" i="8"/>
  <c r="I53" i="8"/>
  <c r="I48" i="8"/>
  <c r="J43" i="8" s="1"/>
  <c r="Q9" i="8"/>
  <c r="Q10" i="8"/>
  <c r="Q8" i="8"/>
  <c r="P6" i="8"/>
  <c r="Q6" i="8" s="1"/>
  <c r="Q7" i="8"/>
  <c r="K47" i="7"/>
  <c r="K49" i="7"/>
  <c r="K50" i="7"/>
  <c r="K48" i="7"/>
  <c r="K51" i="7"/>
  <c r="J54" i="7"/>
  <c r="D62" i="7" a="1"/>
  <c r="K46" i="7"/>
  <c r="S11" i="7"/>
  <c r="S10" i="7"/>
  <c r="S9" i="7"/>
  <c r="S8" i="7"/>
  <c r="R6" i="7"/>
  <c r="S6" i="7" s="1"/>
  <c r="S7" i="7"/>
  <c r="U7" i="5"/>
  <c r="U9" i="5"/>
  <c r="U10" i="5"/>
  <c r="U11" i="5"/>
  <c r="T6" i="5"/>
  <c r="U6" i="5" s="1"/>
  <c r="U8" i="5"/>
  <c r="L54" i="5"/>
  <c r="L50" i="5"/>
  <c r="L51" i="5"/>
  <c r="L53" i="5"/>
  <c r="L55" i="5"/>
  <c r="L52" i="5"/>
  <c r="L49" i="5"/>
  <c r="M14" i="2"/>
  <c r="D52" i="2"/>
  <c r="T14" i="2"/>
  <c r="K58" i="5" l="1"/>
  <c r="K65" i="5" s="1"/>
  <c r="O10" i="9"/>
  <c r="U13" i="5"/>
  <c r="S12" i="7"/>
  <c r="Q11" i="8"/>
  <c r="H53" i="9"/>
  <c r="D52" i="9"/>
  <c r="H52" i="9" s="1"/>
  <c r="H54" i="9"/>
  <c r="H55" i="9"/>
  <c r="H50" i="9"/>
  <c r="I46" i="9" s="1"/>
  <c r="J46" i="8"/>
  <c r="J45" i="8"/>
  <c r="J47" i="8"/>
  <c r="J44" i="8"/>
  <c r="D57" i="8" a="1"/>
  <c r="I50" i="8"/>
  <c r="J65" i="7"/>
  <c r="J63" i="7"/>
  <c r="J66" i="7"/>
  <c r="J67" i="7"/>
  <c r="D62" i="7"/>
  <c r="J62" i="7" s="1"/>
  <c r="J64" i="7"/>
  <c r="J60" i="7"/>
  <c r="K71" i="5"/>
  <c r="K72" i="5"/>
  <c r="K68" i="5"/>
  <c r="D67" i="5"/>
  <c r="K67" i="5" s="1"/>
  <c r="K73" i="5"/>
  <c r="K69" i="5"/>
  <c r="K70" i="5"/>
  <c r="L52" i="2"/>
  <c r="U14" i="2"/>
  <c r="U8" i="2"/>
  <c r="U12" i="2"/>
  <c r="U11" i="2"/>
  <c r="U9" i="2"/>
  <c r="U10" i="2"/>
  <c r="U7" i="2"/>
  <c r="U13" i="2"/>
  <c r="U6" i="2"/>
  <c r="D62" i="2" a="1"/>
  <c r="K54" i="7" l="1"/>
  <c r="K57" i="7"/>
  <c r="K55" i="7"/>
  <c r="K56" i="7"/>
  <c r="K59" i="7"/>
  <c r="K58" i="7"/>
  <c r="E20" i="5"/>
  <c r="N20" i="5"/>
  <c r="O20" i="5"/>
  <c r="E21" i="5"/>
  <c r="E23" i="5" s="1"/>
  <c r="K32" i="4" s="1"/>
  <c r="I47" i="9"/>
  <c r="I49" i="9"/>
  <c r="I48" i="9"/>
  <c r="H56" i="9"/>
  <c r="I54" i="9" s="1"/>
  <c r="L54" i="9" s="1"/>
  <c r="E18" i="9"/>
  <c r="E20" i="9" s="1"/>
  <c r="E17" i="9"/>
  <c r="I59" i="8"/>
  <c r="I60" i="8"/>
  <c r="I61" i="8"/>
  <c r="D57" i="8"/>
  <c r="I57" i="8" s="1"/>
  <c r="I58" i="8"/>
  <c r="I55" i="8"/>
  <c r="E19" i="8"/>
  <c r="E21" i="8" s="1"/>
  <c r="E18" i="8"/>
  <c r="J68" i="7"/>
  <c r="K62" i="7" s="1"/>
  <c r="N62" i="7" s="1"/>
  <c r="E20" i="7"/>
  <c r="E22" i="7" s="1"/>
  <c r="E19" i="7"/>
  <c r="K74" i="5"/>
  <c r="L72" i="5" s="1"/>
  <c r="O72" i="5" s="1"/>
  <c r="L61" i="5"/>
  <c r="L59" i="5"/>
  <c r="L62" i="5"/>
  <c r="L63" i="5"/>
  <c r="L64" i="5"/>
  <c r="L60" i="5"/>
  <c r="L58" i="5"/>
  <c r="D62" i="2"/>
  <c r="V6" i="2" a="1"/>
  <c r="E21" i="9" l="1"/>
  <c r="K68" i="4"/>
  <c r="K66" i="4"/>
  <c r="K57" i="4"/>
  <c r="K55" i="4"/>
  <c r="E22" i="8"/>
  <c r="E23" i="7"/>
  <c r="K43" i="4"/>
  <c r="K45" i="4"/>
  <c r="E24" i="5"/>
  <c r="K30" i="4"/>
  <c r="I52" i="9"/>
  <c r="L52" i="9" s="1"/>
  <c r="I55" i="9"/>
  <c r="L55" i="9" s="1"/>
  <c r="I53" i="9"/>
  <c r="L53" i="9" s="1"/>
  <c r="J52" i="8"/>
  <c r="J51" i="8"/>
  <c r="J53" i="8"/>
  <c r="J54" i="8"/>
  <c r="J50" i="8"/>
  <c r="I62" i="8"/>
  <c r="J61" i="8" s="1"/>
  <c r="M61" i="8" s="1"/>
  <c r="K67" i="7"/>
  <c r="N67" i="7" s="1"/>
  <c r="K65" i="7"/>
  <c r="N65" i="7" s="1"/>
  <c r="K66" i="7"/>
  <c r="N66" i="7" s="1"/>
  <c r="K63" i="7"/>
  <c r="N63" i="7" s="1"/>
  <c r="K64" i="7"/>
  <c r="N64" i="7" s="1"/>
  <c r="L69" i="5"/>
  <c r="O69" i="5" s="1"/>
  <c r="L68" i="5"/>
  <c r="O68" i="5" s="1"/>
  <c r="L70" i="5"/>
  <c r="O70" i="5" s="1"/>
  <c r="L71" i="5"/>
  <c r="O71" i="5" s="1"/>
  <c r="L67" i="5"/>
  <c r="O67" i="5" s="1"/>
  <c r="L73" i="5"/>
  <c r="O73" i="5" s="1"/>
  <c r="L62" i="2"/>
  <c r="V6" i="2"/>
  <c r="D72" i="2" a="1"/>
  <c r="J58" i="8" l="1"/>
  <c r="M58" i="8" s="1"/>
  <c r="J59" i="8"/>
  <c r="M59" i="8" s="1"/>
  <c r="J57" i="8"/>
  <c r="M57" i="8" s="1"/>
  <c r="J60" i="8"/>
  <c r="M60" i="8" s="1"/>
  <c r="D72" i="2"/>
  <c r="L72" i="2" s="1"/>
  <c r="W6" i="2"/>
  <c r="L42" i="2" l="1"/>
  <c r="L43" i="2"/>
  <c r="L44" i="2"/>
  <c r="L45" i="2"/>
  <c r="L46" i="2"/>
  <c r="L47" i="2"/>
  <c r="L48" i="2"/>
  <c r="L49" i="2"/>
  <c r="L50" i="2" l="1"/>
  <c r="M42" i="2" s="1"/>
  <c r="M46" i="2" l="1"/>
  <c r="M48" i="2"/>
  <c r="M45" i="2"/>
  <c r="M49" i="2"/>
  <c r="M43" i="2"/>
  <c r="M44" i="2"/>
  <c r="M47" i="2"/>
  <c r="W7" i="2"/>
  <c r="W8" i="2"/>
  <c r="W9" i="2"/>
  <c r="W10" i="2"/>
  <c r="W11" i="2"/>
  <c r="W12" i="2"/>
  <c r="W13" i="2"/>
  <c r="L73" i="2"/>
  <c r="L74" i="2"/>
  <c r="L80" i="2" s="1"/>
  <c r="M72" i="2" s="1"/>
  <c r="P72" i="2" s="1"/>
  <c r="L75" i="2"/>
  <c r="L76" i="2"/>
  <c r="L77" i="2"/>
  <c r="L78" i="2"/>
  <c r="L79" i="2"/>
  <c r="L69" i="2"/>
  <c r="L63" i="2"/>
  <c r="L64" i="2"/>
  <c r="L65" i="2"/>
  <c r="L66" i="2"/>
  <c r="L67" i="2"/>
  <c r="L68" i="2"/>
  <c r="L59" i="2"/>
  <c r="L53" i="2"/>
  <c r="L54" i="2"/>
  <c r="L55" i="2"/>
  <c r="L56" i="2"/>
  <c r="L57" i="2"/>
  <c r="L58" i="2"/>
  <c r="L70" i="2" l="1"/>
  <c r="M69" i="2" s="1"/>
  <c r="W14" i="2"/>
  <c r="E21" i="2" s="1"/>
  <c r="M78" i="2"/>
  <c r="P78" i="2" s="1"/>
  <c r="M76" i="2"/>
  <c r="P76" i="2" s="1"/>
  <c r="M74" i="2"/>
  <c r="P74" i="2" s="1"/>
  <c r="M79" i="2"/>
  <c r="P79" i="2" s="1"/>
  <c r="E22" i="2"/>
  <c r="E24" i="2" s="1"/>
  <c r="L60" i="2"/>
  <c r="M56" i="2" s="1"/>
  <c r="M73" i="2"/>
  <c r="P73" i="2" s="1"/>
  <c r="M77" i="2"/>
  <c r="P77" i="2" s="1"/>
  <c r="M75" i="2"/>
  <c r="P75" i="2" s="1"/>
  <c r="M67" i="2" l="1"/>
  <c r="M68" i="2"/>
  <c r="M66" i="2"/>
  <c r="M64" i="2"/>
  <c r="M65" i="2"/>
  <c r="M63" i="2"/>
  <c r="M62" i="2"/>
  <c r="K18" i="4"/>
  <c r="E25" i="2"/>
  <c r="K16" i="4"/>
  <c r="M57" i="2"/>
  <c r="M52" i="2"/>
  <c r="M53" i="2"/>
  <c r="M55" i="2"/>
  <c r="M58" i="2"/>
  <c r="M59" i="2"/>
  <c r="M5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<sst xmlns="http://schemas.openxmlformats.org/spreadsheetml/2006/main" count="171" uniqueCount="63">
  <si>
    <t>Seguridad</t>
  </si>
  <si>
    <t>Usabilidad</t>
  </si>
  <si>
    <t>Compatibilidad</t>
  </si>
  <si>
    <t>SUMA</t>
  </si>
  <si>
    <t>Vector Fila Total</t>
  </si>
  <si>
    <t>Promedio</t>
  </si>
  <si>
    <t>Cociente</t>
  </si>
  <si>
    <t>Suma Fila</t>
  </si>
  <si>
    <t>Matriz Normalizada</t>
  </si>
  <si>
    <t>n=</t>
  </si>
  <si>
    <t>n</t>
  </si>
  <si>
    <t>ICA</t>
  </si>
  <si>
    <t>Landa Max</t>
  </si>
  <si>
    <t>IC</t>
  </si>
  <si>
    <t>RIC</t>
  </si>
  <si>
    <t>Valido si</t>
  </si>
  <si>
    <t>Valor</t>
  </si>
  <si>
    <t>Definición</t>
  </si>
  <si>
    <t>Igual importancia</t>
  </si>
  <si>
    <t>Importancia moderada</t>
  </si>
  <si>
    <t>Importancia grande</t>
  </si>
  <si>
    <t>Importancia muy grande</t>
  </si>
  <si>
    <t>S(N*Wi)</t>
  </si>
  <si>
    <t>Importancia extrema</t>
  </si>
  <si>
    <t>El criterio A es igual de importante que el criterio B</t>
  </si>
  <si>
    <t>La experiencia y el juicio favorecen ligeramente al criterio A sobre el B</t>
  </si>
  <si>
    <t>El criterio A es mucho más importante que el B</t>
  </si>
  <si>
    <t>La mayor importancia del criterio A sobre el B está fuera de toda duda</t>
  </si>
  <si>
    <t>Valores intermedios entre los anteriores, cuando es necesario matizar.</t>
  </si>
  <si>
    <t>2,4,6 y 8</t>
  </si>
  <si>
    <t>Descripción</t>
  </si>
  <si>
    <t>La experiencia y el juicio favorecen fuertemente el criterio A sobre el B</t>
  </si>
  <si>
    <t>Calculo de Vector propio</t>
  </si>
  <si>
    <t>Matriz Original</t>
  </si>
  <si>
    <t>Resultado multipliacion</t>
  </si>
  <si>
    <t>Resultado 2da multipliacion</t>
  </si>
  <si>
    <t>Resultado 3ra multiplicación</t>
  </si>
  <si>
    <t>Resultado 4ta multiplicación</t>
  </si>
  <si>
    <t>Índice de consistencia de los datos</t>
  </si>
  <si>
    <t>RIC&lt;=10%</t>
  </si>
  <si>
    <t>MATRIZ DE PROCESO ANALITICO JERARQUICO</t>
  </si>
  <si>
    <t>Resultado multiplicacion</t>
  </si>
  <si>
    <t>Resultado 2da multiplicacion</t>
  </si>
  <si>
    <t>RIC&lt;=9%</t>
  </si>
  <si>
    <t>Modelo de 8 Características</t>
  </si>
  <si>
    <t>Modelo de 7 Características</t>
  </si>
  <si>
    <t>Modelo de 6 Características</t>
  </si>
  <si>
    <t>Modelo de 5 Características</t>
  </si>
  <si>
    <t>Modelo de 4 Características</t>
  </si>
  <si>
    <t>Característica1</t>
  </si>
  <si>
    <t>Característica2</t>
  </si>
  <si>
    <t>Característica3</t>
  </si>
  <si>
    <t>Característica4</t>
  </si>
  <si>
    <t>Característica5</t>
  </si>
  <si>
    <t>Característica6</t>
  </si>
  <si>
    <t>Característica7</t>
  </si>
  <si>
    <t>Adecuación Funcional</t>
  </si>
  <si>
    <t>Eficiencioa en el desempeño</t>
  </si>
  <si>
    <t>Fiabilidad</t>
  </si>
  <si>
    <t>Portabilidad</t>
  </si>
  <si>
    <t>Idoneidad Funcional</t>
  </si>
  <si>
    <t>Eficiencia en el desempeño</t>
  </si>
  <si>
    <t>Mantenibilidad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</si>
</sst>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otham Rounded Medium"/>
      <family val="3"/>
    </font>
    <font>
      <b/>
      <sz val="11"/>
      <color theme="1"/>
      <name val="Gotham Rounded Medium"/>
      <family val="3"/>
    </font>
    <font>
      <b/>
      <sz val="13"/>
      <color theme="1"/>
      <name val="Gotham Rounded Medium"/>
      <family val="3"/>
    </font>
    <font>
      <sz val="13"/>
      <color theme="1"/>
      <name val="Gotham Rounded Medium"/>
      <family val="3"/>
    </font>
    <font>
      <b/>
      <sz val="12"/>
      <color theme="1"/>
      <name val="Gotham Rounded Medium"/>
      <family val="3"/>
    </font>
    <font>
      <sz val="11"/>
      <color rgb="FF003A5B"/>
      <name val="Gotham Rounded Medium"/>
      <family val="3"/>
    </font>
    <font>
      <b/>
      <sz val="12"/>
      <color rgb="FF003A5B"/>
      <name val="Gotham Rounded Medium"/>
      <family val="3"/>
    </font>
    <font>
      <b/>
      <sz val="14"/>
      <color rgb="FF003A5B"/>
      <name val="Gotham Rounded Medium"/>
      <family val="3"/>
    </font>
    <font>
      <b/>
      <sz val="10"/>
      <color theme="1"/>
      <name val="Gotham Rounded Medium"/>
      <family val="3"/>
    </font>
    <font>
      <sz val="8"/>
      <name val="Calibri"/>
      <family val="2"/>
      <scheme val="minor"/>
    </font>
    <font>
      <b/>
      <sz val="11"/>
      <color theme="0"/>
      <name val="Gotham Rounded Medium"/>
      <family val="3"/>
    </font>
    <font>
      <sz val="11"/>
      <color theme="0"/>
      <name val="Gotham Rounded Medium"/>
      <family val="3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4">
    <xf numFmtId="0" fontId="0" fillId="0" borderId="0" xfId="0"/>
    <xf numFmtId="2" fontId="2" fillId="2" borderId="12" xfId="0" applyNumberFormat="1" applyFont="1" applyFill="1" applyBorder="1" applyAlignment="1">
      <alignment horizontal="center"/>
    </xf>
    <xf numFmtId="2" fontId="2" fillId="0" borderId="13" xfId="0" applyNumberFormat="1" applyFont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>
      <alignment horizontal="center"/>
    </xf>
    <xf numFmtId="2" fontId="2" fillId="0" borderId="39" xfId="0" applyNumberFormat="1" applyFont="1" applyBorder="1" applyAlignment="1" applyProtection="1">
      <alignment horizontal="center"/>
      <protection locked="0"/>
    </xf>
    <xf numFmtId="2" fontId="2" fillId="2" borderId="40" xfId="0" applyNumberFormat="1" applyFont="1" applyFill="1" applyBorder="1" applyAlignment="1">
      <alignment horizontal="center"/>
    </xf>
    <xf numFmtId="0" fontId="0" fillId="4" borderId="0" xfId="0" applyFill="1"/>
    <xf numFmtId="0" fontId="2" fillId="4" borderId="0" xfId="0" applyFont="1" applyFill="1"/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/>
    <xf numFmtId="2" fontId="2" fillId="4" borderId="18" xfId="0" applyNumberFormat="1" applyFont="1" applyFill="1" applyBorder="1" applyAlignment="1" applyProtection="1">
      <alignment horizontal="center"/>
      <protection locked="0"/>
    </xf>
    <xf numFmtId="0" fontId="7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2" fontId="2" fillId="5" borderId="9" xfId="0" applyNumberFormat="1" applyFont="1" applyFill="1" applyBorder="1" applyAlignment="1">
      <alignment horizontal="center"/>
    </xf>
    <xf numFmtId="2" fontId="2" fillId="5" borderId="11" xfId="0" applyNumberFormat="1" applyFont="1" applyFill="1" applyBorder="1" applyAlignment="1">
      <alignment horizontal="center"/>
    </xf>
    <xf numFmtId="2" fontId="2" fillId="5" borderId="3" xfId="0" applyNumberFormat="1" applyFont="1" applyFill="1" applyBorder="1" applyAlignment="1">
      <alignment horizontal="center"/>
    </xf>
    <xf numFmtId="2" fontId="2" fillId="5" borderId="1" xfId="0" applyNumberFormat="1" applyFont="1" applyFill="1" applyBorder="1" applyAlignment="1">
      <alignment horizontal="center"/>
    </xf>
    <xf numFmtId="2" fontId="2" fillId="5" borderId="2" xfId="0" applyNumberFormat="1" applyFont="1" applyFill="1" applyBorder="1" applyAlignment="1">
      <alignment horizontal="center"/>
    </xf>
    <xf numFmtId="2" fontId="2" fillId="5" borderId="4" xfId="0" applyNumberFormat="1" applyFont="1" applyFill="1" applyBorder="1" applyAlignment="1">
      <alignment horizontal="center"/>
    </xf>
    <xf numFmtId="2" fontId="2" fillId="5" borderId="5" xfId="0" applyNumberFormat="1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6" fillId="4" borderId="38" xfId="0" applyFont="1" applyFill="1" applyBorder="1" applyAlignment="1">
      <alignment horizontal="center"/>
    </xf>
    <xf numFmtId="0" fontId="8" fillId="4" borderId="38" xfId="0" applyFont="1" applyFill="1" applyBorder="1" applyAlignment="1">
      <alignment horizontal="center" wrapText="1"/>
    </xf>
    <xf numFmtId="10" fontId="8" fillId="4" borderId="38" xfId="1" applyNumberFormat="1" applyFont="1" applyFill="1" applyBorder="1" applyAlignment="1">
      <alignment horizontal="center"/>
    </xf>
    <xf numFmtId="2" fontId="2" fillId="4" borderId="0" xfId="0" applyNumberFormat="1" applyFont="1" applyFill="1" applyAlignment="1" applyProtection="1">
      <alignment horizontal="center"/>
      <protection locked="0"/>
    </xf>
    <xf numFmtId="2" fontId="2" fillId="4" borderId="0" xfId="0" applyNumberFormat="1" applyFont="1" applyFill="1" applyAlignment="1">
      <alignment horizontal="center"/>
    </xf>
    <xf numFmtId="2" fontId="2" fillId="2" borderId="10" xfId="0" applyNumberFormat="1" applyFont="1" applyFill="1" applyBorder="1" applyAlignment="1">
      <alignment horizontal="center"/>
    </xf>
    <xf numFmtId="0" fontId="13" fillId="6" borderId="14" xfId="0" applyFont="1" applyFill="1" applyBorder="1"/>
    <xf numFmtId="0" fontId="12" fillId="6" borderId="15" xfId="0" applyFont="1" applyFill="1" applyBorder="1"/>
    <xf numFmtId="0" fontId="12" fillId="6" borderId="16" xfId="0" applyFont="1" applyFill="1" applyBorder="1"/>
    <xf numFmtId="0" fontId="12" fillId="6" borderId="17" xfId="0" applyFont="1" applyFill="1" applyBorder="1"/>
    <xf numFmtId="0" fontId="12" fillId="6" borderId="14" xfId="0" applyFont="1" applyFill="1" applyBorder="1"/>
    <xf numFmtId="0" fontId="7" fillId="4" borderId="0" xfId="0" applyFont="1" applyFill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164" fontId="2" fillId="0" borderId="0" xfId="0" applyNumberFormat="1" applyFont="1"/>
    <xf numFmtId="0" fontId="2" fillId="0" borderId="14" xfId="0" applyFont="1" applyBorder="1"/>
    <xf numFmtId="0" fontId="10" fillId="0" borderId="3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15" xfId="0" applyFont="1" applyBorder="1"/>
    <xf numFmtId="2" fontId="2" fillId="0" borderId="13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2" fontId="2" fillId="0" borderId="36" xfId="0" applyNumberFormat="1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16" xfId="0" applyNumberFormat="1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3" fillId="0" borderId="14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2" fontId="2" fillId="0" borderId="19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2" fillId="0" borderId="38" xfId="0" applyNumberFormat="1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" fillId="0" borderId="36" xfId="0" applyFont="1" applyBorder="1"/>
    <xf numFmtId="0" fontId="4" fillId="0" borderId="6" xfId="0" applyFont="1" applyBorder="1"/>
    <xf numFmtId="0" fontId="3" fillId="0" borderId="8" xfId="0" applyFont="1" applyBorder="1"/>
    <xf numFmtId="0" fontId="4" fillId="0" borderId="16" xfId="0" applyFont="1" applyBorder="1"/>
    <xf numFmtId="0" fontId="4" fillId="0" borderId="9" xfId="0" applyFont="1" applyBorder="1"/>
    <xf numFmtId="0" fontId="3" fillId="0" borderId="10" xfId="0" applyFont="1" applyBorder="1"/>
    <xf numFmtId="0" fontId="4" fillId="0" borderId="37" xfId="0" applyFont="1" applyBorder="1"/>
    <xf numFmtId="0" fontId="4" fillId="0" borderId="22" xfId="0" applyFont="1" applyBorder="1"/>
    <xf numFmtId="0" fontId="3" fillId="0" borderId="24" xfId="0" applyFont="1" applyBorder="1" applyAlignment="1">
      <alignment horizontal="center"/>
    </xf>
    <xf numFmtId="0" fontId="5" fillId="0" borderId="0" xfId="0" applyFont="1"/>
    <xf numFmtId="0" fontId="4" fillId="0" borderId="0" xfId="0" applyFont="1"/>
    <xf numFmtId="2" fontId="2" fillId="0" borderId="6" xfId="0" applyNumberFormat="1" applyFont="1" applyBorder="1"/>
    <xf numFmtId="2" fontId="2" fillId="0" borderId="7" xfId="0" applyNumberFormat="1" applyFont="1" applyBorder="1"/>
    <xf numFmtId="2" fontId="2" fillId="0" borderId="9" xfId="0" applyNumberFormat="1" applyFont="1" applyBorder="1"/>
    <xf numFmtId="2" fontId="2" fillId="0" borderId="1" xfId="0" applyNumberFormat="1" applyFont="1" applyBorder="1"/>
    <xf numFmtId="0" fontId="2" fillId="0" borderId="6" xfId="0" applyFont="1" applyBorder="1"/>
    <xf numFmtId="0" fontId="2" fillId="0" borderId="7" xfId="0" applyFont="1" applyBorder="1"/>
    <xf numFmtId="164" fontId="2" fillId="0" borderId="8" xfId="0" applyNumberFormat="1" applyFont="1" applyBorder="1"/>
    <xf numFmtId="0" fontId="2" fillId="0" borderId="9" xfId="0" applyFont="1" applyBorder="1"/>
    <xf numFmtId="0" fontId="2" fillId="0" borderId="1" xfId="0" applyFont="1" applyBorder="1"/>
    <xf numFmtId="164" fontId="2" fillId="0" borderId="10" xfId="0" applyNumberFormat="1" applyFont="1" applyBorder="1"/>
    <xf numFmtId="0" fontId="2" fillId="0" borderId="22" xfId="0" applyFont="1" applyBorder="1"/>
    <xf numFmtId="0" fontId="2" fillId="0" borderId="23" xfId="0" applyFont="1" applyBorder="1"/>
    <xf numFmtId="164" fontId="2" fillId="0" borderId="24" xfId="0" applyNumberFormat="1" applyFont="1" applyBorder="1"/>
    <xf numFmtId="0" fontId="2" fillId="0" borderId="44" xfId="0" applyFont="1" applyBorder="1"/>
    <xf numFmtId="9" fontId="3" fillId="3" borderId="8" xfId="1" applyFont="1" applyFill="1" applyBorder="1" applyProtection="1"/>
    <xf numFmtId="9" fontId="3" fillId="3" borderId="10" xfId="1" applyFont="1" applyFill="1" applyBorder="1" applyProtection="1"/>
    <xf numFmtId="9" fontId="3" fillId="3" borderId="24" xfId="1" applyFont="1" applyFill="1" applyBorder="1" applyProtection="1"/>
    <xf numFmtId="9" fontId="2" fillId="0" borderId="0" xfId="1" applyFont="1" applyProtection="1"/>
    <xf numFmtId="0" fontId="3" fillId="0" borderId="38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2" fontId="2" fillId="0" borderId="47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2" fontId="2" fillId="0" borderId="20" xfId="0" applyNumberFormat="1" applyFont="1" applyBorder="1" applyAlignment="1">
      <alignment horizontal="center"/>
    </xf>
    <xf numFmtId="0" fontId="3" fillId="0" borderId="16" xfId="0" applyFont="1" applyBorder="1"/>
    <xf numFmtId="2" fontId="2" fillId="0" borderId="25" xfId="0" applyNumberFormat="1" applyFont="1" applyBorder="1" applyAlignment="1">
      <alignment horizontal="center"/>
    </xf>
    <xf numFmtId="0" fontId="3" fillId="0" borderId="17" xfId="0" applyFont="1" applyBorder="1"/>
    <xf numFmtId="2" fontId="2" fillId="0" borderId="1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2" borderId="21" xfId="0" applyNumberFormat="1" applyFont="1" applyFill="1" applyBorder="1" applyAlignment="1">
      <alignment horizontal="center"/>
    </xf>
    <xf numFmtId="2" fontId="2" fillId="0" borderId="21" xfId="0" applyNumberFormat="1" applyFont="1" applyBorder="1" applyAlignment="1">
      <alignment horizontal="center"/>
    </xf>
    <xf numFmtId="2" fontId="2" fillId="0" borderId="37" xfId="0" applyNumberFormat="1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2" fontId="2" fillId="0" borderId="8" xfId="0" applyNumberFormat="1" applyFont="1" applyBorder="1"/>
    <xf numFmtId="2" fontId="2" fillId="0" borderId="10" xfId="0" applyNumberFormat="1" applyFont="1" applyBorder="1"/>
    <xf numFmtId="2" fontId="2" fillId="0" borderId="22" xfId="0" applyNumberFormat="1" applyFont="1" applyBorder="1"/>
    <xf numFmtId="2" fontId="2" fillId="0" borderId="23" xfId="0" applyNumberFormat="1" applyFont="1" applyBorder="1"/>
    <xf numFmtId="2" fontId="2" fillId="0" borderId="24" xfId="0" applyNumberFormat="1" applyFont="1" applyBorder="1"/>
    <xf numFmtId="0" fontId="2" fillId="0" borderId="41" xfId="0" applyFont="1" applyBorder="1"/>
    <xf numFmtId="0" fontId="2" fillId="0" borderId="25" xfId="0" applyFont="1" applyBorder="1"/>
    <xf numFmtId="0" fontId="2" fillId="0" borderId="26" xfId="0" applyFont="1" applyBorder="1"/>
    <xf numFmtId="0" fontId="2" fillId="0" borderId="38" xfId="0" applyFont="1" applyBorder="1"/>
    <xf numFmtId="0" fontId="12" fillId="6" borderId="3" xfId="0" applyFont="1" applyFill="1" applyBorder="1" applyAlignment="1" applyProtection="1">
      <alignment horizontal="center" vertical="center" wrapText="1"/>
      <protection locked="0"/>
    </xf>
    <xf numFmtId="0" fontId="12" fillId="6" borderId="4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>
      <alignment horizontal="center" vertical="center" wrapText="1"/>
    </xf>
    <xf numFmtId="164" fontId="2" fillId="0" borderId="41" xfId="0" applyNumberFormat="1" applyFont="1" applyBorder="1"/>
    <xf numFmtId="164" fontId="2" fillId="0" borderId="25" xfId="0" applyNumberFormat="1" applyFont="1" applyBorder="1"/>
    <xf numFmtId="164" fontId="2" fillId="0" borderId="26" xfId="0" applyNumberFormat="1" applyFont="1" applyBorder="1"/>
    <xf numFmtId="165" fontId="3" fillId="3" borderId="33" xfId="1" applyNumberFormat="1" applyFont="1" applyFill="1" applyBorder="1" applyProtection="1"/>
    <xf numFmtId="165" fontId="3" fillId="3" borderId="34" xfId="1" applyNumberFormat="1" applyFont="1" applyFill="1" applyBorder="1" applyProtection="1"/>
    <xf numFmtId="165" fontId="3" fillId="3" borderId="35" xfId="1" applyNumberFormat="1" applyFont="1" applyFill="1" applyBorder="1" applyProtection="1"/>
    <xf numFmtId="0" fontId="7" fillId="4" borderId="0" xfId="0" applyFont="1" applyFill="1" applyAlignment="1">
      <alignment horizontal="left"/>
    </xf>
    <xf numFmtId="0" fontId="9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3" borderId="9" xfId="0" applyFont="1" applyFill="1" applyBorder="1"/>
    <xf numFmtId="0" fontId="3" fillId="3" borderId="10" xfId="0" applyFont="1" applyFill="1" applyBorder="1"/>
    <xf numFmtId="0" fontId="3" fillId="3" borderId="22" xfId="0" applyFont="1" applyFill="1" applyBorder="1"/>
    <xf numFmtId="0" fontId="3" fillId="3" borderId="24" xfId="0" applyFont="1" applyFill="1" applyBorder="1"/>
    <xf numFmtId="0" fontId="3" fillId="3" borderId="6" xfId="0" applyFont="1" applyFill="1" applyBorder="1"/>
    <xf numFmtId="0" fontId="3" fillId="3" borderId="8" xfId="0" applyFont="1" applyFill="1" applyBorder="1"/>
    <xf numFmtId="0" fontId="3" fillId="3" borderId="1" xfId="0" applyFont="1" applyFill="1" applyBorder="1"/>
    <xf numFmtId="0" fontId="3" fillId="0" borderId="14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3" borderId="7" xfId="0" applyFont="1" applyFill="1" applyBorder="1"/>
    <xf numFmtId="0" fontId="3" fillId="3" borderId="23" xfId="0" applyFont="1" applyFill="1" applyBorder="1"/>
    <xf numFmtId="0" fontId="3" fillId="0" borderId="43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6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3A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1257301</xdr:colOff>
      <xdr:row>14</xdr:row>
      <xdr:rowOff>47625</xdr:rowOff>
    </xdr:from>
    <xdr:to>
      <xdr:col>0</xdr:col>
      <xdr:colOff>2181225</xdr:colOff>
      <xdr:row>14</xdr:row>
      <xdr:rowOff>276225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8811C91-EE71-9CFF-9D5D-DD7DD797D027}"/>
            </a:ext>
          </a:extLst>
        </xdr:cNvPr>
        <xdr:cNvSpPr txBox="1"/>
      </xdr:nvSpPr>
      <xdr:spPr>
        <a:xfrm>
          <a:off x="1257301" y="2752725"/>
          <a:ext cx="923924" cy="22860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>
              <a:solidFill>
                <a:schemeClr val="bg1"/>
              </a:solidFill>
              <a:latin typeface="Gotham Rounded Medium" panose="02000000000000000000" pitchFamily="50" charset="0"/>
            </a:rPr>
            <a:t>Criterio B</a:t>
          </a:r>
        </a:p>
      </xdr:txBody>
    </xdr:sp>
    <xdr:clientData/>
  </xdr:twoCellAnchor>
  <xdr:twoCellAnchor>
    <xdr:from>
      <xdr:col>0</xdr:col>
      <xdr:colOff>28575</xdr:colOff>
      <xdr:row>14</xdr:row>
      <xdr:rowOff>304800</xdr:rowOff>
    </xdr:from>
    <xdr:to>
      <xdr:col>0</xdr:col>
      <xdr:colOff>1038225</xdr:colOff>
      <xdr:row>14</xdr:row>
      <xdr:rowOff>533400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36A424-1DDC-4839-B678-2FC48242CAE8}"/>
            </a:ext>
          </a:extLst>
        </xdr:cNvPr>
        <xdr:cNvSpPr txBox="1"/>
      </xdr:nvSpPr>
      <xdr:spPr>
        <a:xfrm>
          <a:off x="28575" y="2600325"/>
          <a:ext cx="1009650" cy="22860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otham Rounded Medium" panose="02000000000000000000" pitchFamily="50" charset="0"/>
              <a:ea typeface="+mn-ea"/>
              <a:cs typeface="+mn-cs"/>
            </a:rPr>
            <a:t>Criterio A</a:t>
          </a:r>
        </a:p>
      </xdr:txBody>
    </xdr:sp>
    <xdr:clientData/>
  </xdr:twoCellAnchor>
  <xdr:twoCellAnchor>
    <xdr:from>
      <xdr:col>0</xdr:col>
      <xdr:colOff>9525</xdr:colOff>
      <xdr:row>14</xdr:row>
      <xdr:rowOff>0</xdr:rowOff>
    </xdr:from>
    <xdr:to>
      <xdr:col>1</xdr:col>
      <xdr:colOff>9525</xdr:colOff>
      <xdr:row>15</xdr:row>
      <xdr:rowOff>0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59E02444-685E-6463-30B9-E6FC13F73B33}"/>
            </a:ext>
          </a:extLst>
        </xdr:cNvPr>
        <xdr:cNvCxnSpPr/>
      </xdr:nvCxnSpPr>
      <xdr:spPr>
        <a:xfrm>
          <a:off x="9525" y="2647950"/>
          <a:ext cx="1676400" cy="7810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428625</xdr:colOff>
      <xdr:row>0</xdr:row>
      <xdr:rowOff>85725</xdr:rowOff>
    </xdr:from>
    <xdr:to>
      <xdr:col>0</xdr:col>
      <xdr:colOff>1698091</xdr:colOff>
      <xdr:row>3</xdr:row>
      <xdr:rowOff>15240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97371AD-9463-0E31-98F6-B91D7A656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85725"/>
          <a:ext cx="1265656" cy="542925"/>
        </a:xfrm>
        <a:prstGeom prst="rect">
          <a:avLst/>
        </a:prstGeom>
      </xdr:spPr>
    </xdr:pic>
    <xdr:clientData/>
  </xdr:twoCellAnchor>
  <xdr:twoCellAnchor>
    <xdr:from>
      <xdr:col>0</xdr:col>
      <xdr:colOff>1209676</xdr:colOff>
      <xdr:row>28</xdr:row>
      <xdr:rowOff>38100</xdr:rowOff>
    </xdr:from>
    <xdr:to>
      <xdr:col>0</xdr:col>
      <xdr:colOff>2133600</xdr:colOff>
      <xdr:row>28</xdr:row>
      <xdr:rowOff>266700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AD635B76-EF32-479E-9E54-921EA0F742A8}"/>
            </a:ext>
          </a:extLst>
        </xdr:cNvPr>
        <xdr:cNvSpPr txBox="1"/>
      </xdr:nvSpPr>
      <xdr:spPr>
        <a:xfrm>
          <a:off x="1209676" y="5848350"/>
          <a:ext cx="923924" cy="22860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>
              <a:solidFill>
                <a:schemeClr val="bg1"/>
              </a:solidFill>
              <a:latin typeface="Gotham Rounded Medium" panose="02000000000000000000" pitchFamily="50" charset="0"/>
            </a:rPr>
            <a:t>Criterio B</a:t>
          </a:r>
        </a:p>
      </xdr:txBody>
    </xdr:sp>
    <xdr:clientData/>
  </xdr:twoCellAnchor>
  <xdr:twoCellAnchor>
    <xdr:from>
      <xdr:col>0</xdr:col>
      <xdr:colOff>28575</xdr:colOff>
      <xdr:row>28</xdr:row>
      <xdr:rowOff>304800</xdr:rowOff>
    </xdr:from>
    <xdr:to>
      <xdr:col>0</xdr:col>
      <xdr:colOff>1038225</xdr:colOff>
      <xdr:row>28</xdr:row>
      <xdr:rowOff>533400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99892EA3-F49F-47FF-A7F7-D17BE7EF7C62}"/>
            </a:ext>
          </a:extLst>
        </xdr:cNvPr>
        <xdr:cNvSpPr txBox="1"/>
      </xdr:nvSpPr>
      <xdr:spPr>
        <a:xfrm>
          <a:off x="28575" y="2628900"/>
          <a:ext cx="1009650" cy="22860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otham Rounded Medium" panose="02000000000000000000" pitchFamily="50" charset="0"/>
              <a:ea typeface="+mn-ea"/>
              <a:cs typeface="+mn-cs"/>
            </a:rPr>
            <a:t>Criterio A</a:t>
          </a:r>
        </a:p>
      </xdr:txBody>
    </xdr:sp>
    <xdr:clientData/>
  </xdr:twoCellAnchor>
  <xdr:twoCellAnchor>
    <xdr:from>
      <xdr:col>0</xdr:col>
      <xdr:colOff>9525</xdr:colOff>
      <xdr:row>28</xdr:row>
      <xdr:rowOff>0</xdr:rowOff>
    </xdr:from>
    <xdr:to>
      <xdr:col>1</xdr:col>
      <xdr:colOff>9525</xdr:colOff>
      <xdr:row>29</xdr:row>
      <xdr:rowOff>0</xdr:rowOff>
    </xdr:to>
    <xdr:cxnSp macro="">
      <xdr:nvCxnSpPr>
        <xdr:cNvPr id="13" name="Conector recto 12">
          <a:extLst>
            <a:ext uri="{FF2B5EF4-FFF2-40B4-BE49-F238E27FC236}">
              <a16:creationId xmlns:a16="http://schemas.microsoft.com/office/drawing/2014/main" id="{F9833660-CCA0-4720-A4B8-5BE74680E414}"/>
            </a:ext>
          </a:extLst>
        </xdr:cNvPr>
        <xdr:cNvCxnSpPr/>
      </xdr:nvCxnSpPr>
      <xdr:spPr>
        <a:xfrm>
          <a:off x="9525" y="2324100"/>
          <a:ext cx="1676400" cy="5619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1228726</xdr:colOff>
      <xdr:row>41</xdr:row>
      <xdr:rowOff>47625</xdr:rowOff>
    </xdr:from>
    <xdr:to>
      <xdr:col>0</xdr:col>
      <xdr:colOff>2152650</xdr:colOff>
      <xdr:row>41</xdr:row>
      <xdr:rowOff>276225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2610D642-F3E7-49E8-95B7-D5A091200224}"/>
            </a:ext>
          </a:extLst>
        </xdr:cNvPr>
        <xdr:cNvSpPr txBox="1"/>
      </xdr:nvSpPr>
      <xdr:spPr>
        <a:xfrm>
          <a:off x="1228726" y="8772525"/>
          <a:ext cx="923924" cy="22860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>
              <a:solidFill>
                <a:schemeClr val="bg1"/>
              </a:solidFill>
              <a:latin typeface="Gotham Rounded Medium" panose="02000000000000000000" pitchFamily="50" charset="0"/>
            </a:rPr>
            <a:t>Criterio B</a:t>
          </a:r>
        </a:p>
      </xdr:txBody>
    </xdr:sp>
    <xdr:clientData/>
  </xdr:twoCellAnchor>
  <xdr:twoCellAnchor>
    <xdr:from>
      <xdr:col>0</xdr:col>
      <xdr:colOff>28575</xdr:colOff>
      <xdr:row>41</xdr:row>
      <xdr:rowOff>304800</xdr:rowOff>
    </xdr:from>
    <xdr:to>
      <xdr:col>0</xdr:col>
      <xdr:colOff>1038225</xdr:colOff>
      <xdr:row>41</xdr:row>
      <xdr:rowOff>533400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316C658E-E3A9-41B3-843E-C75485397E2B}"/>
            </a:ext>
          </a:extLst>
        </xdr:cNvPr>
        <xdr:cNvSpPr txBox="1"/>
      </xdr:nvSpPr>
      <xdr:spPr>
        <a:xfrm>
          <a:off x="28575" y="7877175"/>
          <a:ext cx="1009650" cy="22860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otham Rounded Medium" panose="02000000000000000000" pitchFamily="50" charset="0"/>
              <a:ea typeface="+mn-ea"/>
              <a:cs typeface="+mn-cs"/>
            </a:rPr>
            <a:t>Criterio A</a:t>
          </a:r>
        </a:p>
      </xdr:txBody>
    </xdr:sp>
    <xdr:clientData/>
  </xdr:twoCellAnchor>
  <xdr:twoCellAnchor>
    <xdr:from>
      <xdr:col>0</xdr:col>
      <xdr:colOff>9525</xdr:colOff>
      <xdr:row>41</xdr:row>
      <xdr:rowOff>0</xdr:rowOff>
    </xdr:from>
    <xdr:to>
      <xdr:col>1</xdr:col>
      <xdr:colOff>9525</xdr:colOff>
      <xdr:row>42</xdr:row>
      <xdr:rowOff>0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E6E3075B-9D38-4308-8B19-37C7BEC23F6D}"/>
            </a:ext>
          </a:extLst>
        </xdr:cNvPr>
        <xdr:cNvCxnSpPr/>
      </xdr:nvCxnSpPr>
      <xdr:spPr>
        <a:xfrm>
          <a:off x="9525" y="7572375"/>
          <a:ext cx="1676400" cy="6096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1219201</xdr:colOff>
      <xdr:row>53</xdr:row>
      <xdr:rowOff>19050</xdr:rowOff>
    </xdr:from>
    <xdr:to>
      <xdr:col>0</xdr:col>
      <xdr:colOff>2143125</xdr:colOff>
      <xdr:row>53</xdr:row>
      <xdr:rowOff>247650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87A9CAFA-DA58-47BE-9712-EC23E7905037}"/>
            </a:ext>
          </a:extLst>
        </xdr:cNvPr>
        <xdr:cNvSpPr txBox="1"/>
      </xdr:nvSpPr>
      <xdr:spPr>
        <a:xfrm>
          <a:off x="1219201" y="11468100"/>
          <a:ext cx="923924" cy="22860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>
              <a:solidFill>
                <a:schemeClr val="bg1"/>
              </a:solidFill>
              <a:latin typeface="Gotham Rounded Medium" panose="02000000000000000000" pitchFamily="50" charset="0"/>
            </a:rPr>
            <a:t>Criterio B</a:t>
          </a:r>
        </a:p>
      </xdr:txBody>
    </xdr:sp>
    <xdr:clientData/>
  </xdr:twoCellAnchor>
  <xdr:twoCellAnchor>
    <xdr:from>
      <xdr:col>0</xdr:col>
      <xdr:colOff>28575</xdr:colOff>
      <xdr:row>53</xdr:row>
      <xdr:rowOff>304800</xdr:rowOff>
    </xdr:from>
    <xdr:to>
      <xdr:col>0</xdr:col>
      <xdr:colOff>1038225</xdr:colOff>
      <xdr:row>53</xdr:row>
      <xdr:rowOff>533400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3BFC53FF-5060-469F-92E7-F01166F15DDB}"/>
            </a:ext>
          </a:extLst>
        </xdr:cNvPr>
        <xdr:cNvSpPr txBox="1"/>
      </xdr:nvSpPr>
      <xdr:spPr>
        <a:xfrm>
          <a:off x="28575" y="7877175"/>
          <a:ext cx="1009650" cy="22860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otham Rounded Medium" panose="02000000000000000000" pitchFamily="50" charset="0"/>
              <a:ea typeface="+mn-ea"/>
              <a:cs typeface="+mn-cs"/>
            </a:rPr>
            <a:t>Criterio A</a:t>
          </a:r>
        </a:p>
      </xdr:txBody>
    </xdr:sp>
    <xdr:clientData/>
  </xdr:twoCellAnchor>
  <xdr:twoCellAnchor>
    <xdr:from>
      <xdr:col>0</xdr:col>
      <xdr:colOff>9525</xdr:colOff>
      <xdr:row>53</xdr:row>
      <xdr:rowOff>0</xdr:rowOff>
    </xdr:from>
    <xdr:to>
      <xdr:col>1</xdr:col>
      <xdr:colOff>9525</xdr:colOff>
      <xdr:row>54</xdr:row>
      <xdr:rowOff>0</xdr:rowOff>
    </xdr:to>
    <xdr:cxnSp macro="">
      <xdr:nvCxnSpPr>
        <xdr:cNvPr id="19" name="Conector recto 18">
          <a:extLst>
            <a:ext uri="{FF2B5EF4-FFF2-40B4-BE49-F238E27FC236}">
              <a16:creationId xmlns:a16="http://schemas.microsoft.com/office/drawing/2014/main" id="{9DF7E247-2E97-4610-9687-186FFE5FDA07}"/>
            </a:ext>
          </a:extLst>
        </xdr:cNvPr>
        <xdr:cNvCxnSpPr/>
      </xdr:nvCxnSpPr>
      <xdr:spPr>
        <a:xfrm>
          <a:off x="9525" y="7572375"/>
          <a:ext cx="1676400" cy="6096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1228726</xdr:colOff>
      <xdr:row>64</xdr:row>
      <xdr:rowOff>28575</xdr:rowOff>
    </xdr:from>
    <xdr:to>
      <xdr:col>0</xdr:col>
      <xdr:colOff>2152650</xdr:colOff>
      <xdr:row>64</xdr:row>
      <xdr:rowOff>257175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31CE3334-972B-4985-B202-F0FAB79E4556}"/>
            </a:ext>
          </a:extLst>
        </xdr:cNvPr>
        <xdr:cNvSpPr txBox="1"/>
      </xdr:nvSpPr>
      <xdr:spPr>
        <a:xfrm>
          <a:off x="1228726" y="14011275"/>
          <a:ext cx="923924" cy="22860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>
              <a:solidFill>
                <a:schemeClr val="bg1"/>
              </a:solidFill>
              <a:latin typeface="Gotham Rounded Medium" panose="02000000000000000000" pitchFamily="50" charset="0"/>
            </a:rPr>
            <a:t>Criterio B</a:t>
          </a:r>
        </a:p>
      </xdr:txBody>
    </xdr:sp>
    <xdr:clientData/>
  </xdr:twoCellAnchor>
  <xdr:twoCellAnchor>
    <xdr:from>
      <xdr:col>0</xdr:col>
      <xdr:colOff>28575</xdr:colOff>
      <xdr:row>64</xdr:row>
      <xdr:rowOff>304800</xdr:rowOff>
    </xdr:from>
    <xdr:to>
      <xdr:col>0</xdr:col>
      <xdr:colOff>1038225</xdr:colOff>
      <xdr:row>64</xdr:row>
      <xdr:rowOff>533400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7A1C1D0A-803C-4573-96A2-8407084D6772}"/>
            </a:ext>
          </a:extLst>
        </xdr:cNvPr>
        <xdr:cNvSpPr txBox="1"/>
      </xdr:nvSpPr>
      <xdr:spPr>
        <a:xfrm>
          <a:off x="28575" y="7877175"/>
          <a:ext cx="1009650" cy="22860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Gotham Rounded Medium" panose="02000000000000000000" pitchFamily="50" charset="0"/>
              <a:ea typeface="+mn-ea"/>
              <a:cs typeface="+mn-cs"/>
            </a:rPr>
            <a:t>Criterio A</a:t>
          </a:r>
        </a:p>
      </xdr:txBody>
    </xdr:sp>
    <xdr:clientData/>
  </xdr:twoCellAnchor>
  <xdr:twoCellAnchor>
    <xdr:from>
      <xdr:col>0</xdr:col>
      <xdr:colOff>9525</xdr:colOff>
      <xdr:row>64</xdr:row>
      <xdr:rowOff>0</xdr:rowOff>
    </xdr:from>
    <xdr:to>
      <xdr:col>1</xdr:col>
      <xdr:colOff>9525</xdr:colOff>
      <xdr:row>65</xdr:row>
      <xdr:rowOff>0</xdr:rowOff>
    </xdr:to>
    <xdr:cxnSp macro="">
      <xdr:nvCxnSpPr>
        <xdr:cNvPr id="25" name="Conector recto 24">
          <a:extLst>
            <a:ext uri="{FF2B5EF4-FFF2-40B4-BE49-F238E27FC236}">
              <a16:creationId xmlns:a16="http://schemas.microsoft.com/office/drawing/2014/main" id="{128B06E7-3AFA-4CBF-8E59-D4286A902927}"/>
            </a:ext>
          </a:extLst>
        </xdr:cNvPr>
        <xdr:cNvCxnSpPr/>
      </xdr:nvCxnSpPr>
      <xdr:spPr>
        <a:xfrm>
          <a:off x="9525" y="7572375"/>
          <a:ext cx="1676400" cy="6096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28</xdr:row>
      <xdr:rowOff>0</xdr:rowOff>
    </xdr:from>
    <xdr:to>
      <xdr:col>1</xdr:col>
      <xdr:colOff>9525</xdr:colOff>
      <xdr:row>29</xdr:row>
      <xdr:rowOff>0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2B46AAC6-124E-4C9C-98AD-55167BA5DB14}"/>
            </a:ext>
          </a:extLst>
        </xdr:cNvPr>
        <xdr:cNvCxnSpPr/>
      </xdr:nvCxnSpPr>
      <xdr:spPr>
        <a:xfrm>
          <a:off x="9525" y="2705100"/>
          <a:ext cx="16764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41</xdr:row>
      <xdr:rowOff>0</xdr:rowOff>
    </xdr:from>
    <xdr:to>
      <xdr:col>1</xdr:col>
      <xdr:colOff>9525</xdr:colOff>
      <xdr:row>42</xdr:row>
      <xdr:rowOff>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568EBE8D-C659-4ADC-9532-6132E55D3ABA}"/>
            </a:ext>
          </a:extLst>
        </xdr:cNvPr>
        <xdr:cNvCxnSpPr/>
      </xdr:nvCxnSpPr>
      <xdr:spPr>
        <a:xfrm>
          <a:off x="9525" y="7753350"/>
          <a:ext cx="16764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41</xdr:row>
      <xdr:rowOff>0</xdr:rowOff>
    </xdr:from>
    <xdr:to>
      <xdr:col>1</xdr:col>
      <xdr:colOff>9525</xdr:colOff>
      <xdr:row>42</xdr:row>
      <xdr:rowOff>0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90FA3D73-398B-4B28-97CC-CAA81892281F}"/>
            </a:ext>
          </a:extLst>
        </xdr:cNvPr>
        <xdr:cNvCxnSpPr/>
      </xdr:nvCxnSpPr>
      <xdr:spPr>
        <a:xfrm>
          <a:off x="9525" y="7753350"/>
          <a:ext cx="16764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53</xdr:row>
      <xdr:rowOff>0</xdr:rowOff>
    </xdr:from>
    <xdr:to>
      <xdr:col>1</xdr:col>
      <xdr:colOff>9525</xdr:colOff>
      <xdr:row>54</xdr:row>
      <xdr:rowOff>0</xdr:rowOff>
    </xdr:to>
    <xdr:cxnSp macro="">
      <xdr:nvCxnSpPr>
        <xdr:cNvPr id="10" name="Conector recto 9">
          <a:extLst>
            <a:ext uri="{FF2B5EF4-FFF2-40B4-BE49-F238E27FC236}">
              <a16:creationId xmlns:a16="http://schemas.microsoft.com/office/drawing/2014/main" id="{B2409EF9-64E4-41C7-8CA6-17C82294E20F}"/>
            </a:ext>
          </a:extLst>
        </xdr:cNvPr>
        <xdr:cNvCxnSpPr/>
      </xdr:nvCxnSpPr>
      <xdr:spPr>
        <a:xfrm>
          <a:off x="9525" y="10668000"/>
          <a:ext cx="16764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53</xdr:row>
      <xdr:rowOff>0</xdr:rowOff>
    </xdr:from>
    <xdr:to>
      <xdr:col>1</xdr:col>
      <xdr:colOff>9525</xdr:colOff>
      <xdr:row>54</xdr:row>
      <xdr:rowOff>0</xdr:rowOff>
    </xdr:to>
    <xdr:cxnSp macro="">
      <xdr:nvCxnSpPr>
        <xdr:cNvPr id="20" name="Conector recto 19">
          <a:extLst>
            <a:ext uri="{FF2B5EF4-FFF2-40B4-BE49-F238E27FC236}">
              <a16:creationId xmlns:a16="http://schemas.microsoft.com/office/drawing/2014/main" id="{9AA8E336-3CD5-49EF-A82E-42CBA5E4F44E}"/>
            </a:ext>
          </a:extLst>
        </xdr:cNvPr>
        <xdr:cNvCxnSpPr/>
      </xdr:nvCxnSpPr>
      <xdr:spPr>
        <a:xfrm>
          <a:off x="9525" y="10668000"/>
          <a:ext cx="16764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53</xdr:row>
      <xdr:rowOff>0</xdr:rowOff>
    </xdr:from>
    <xdr:to>
      <xdr:col>1</xdr:col>
      <xdr:colOff>9525</xdr:colOff>
      <xdr:row>54</xdr:row>
      <xdr:rowOff>0</xdr:rowOff>
    </xdr:to>
    <xdr:cxnSp macro="">
      <xdr:nvCxnSpPr>
        <xdr:cNvPr id="21" name="Conector recto 20">
          <a:extLst>
            <a:ext uri="{FF2B5EF4-FFF2-40B4-BE49-F238E27FC236}">
              <a16:creationId xmlns:a16="http://schemas.microsoft.com/office/drawing/2014/main" id="{5AA01A58-4A40-4167-A893-F7FF8251B822}"/>
            </a:ext>
          </a:extLst>
        </xdr:cNvPr>
        <xdr:cNvCxnSpPr/>
      </xdr:nvCxnSpPr>
      <xdr:spPr>
        <a:xfrm>
          <a:off x="9525" y="10668000"/>
          <a:ext cx="16764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64</xdr:row>
      <xdr:rowOff>0</xdr:rowOff>
    </xdr:from>
    <xdr:to>
      <xdr:col>1</xdr:col>
      <xdr:colOff>9525</xdr:colOff>
      <xdr:row>65</xdr:row>
      <xdr:rowOff>0</xdr:rowOff>
    </xdr:to>
    <xdr:cxnSp macro="">
      <xdr:nvCxnSpPr>
        <xdr:cNvPr id="22" name="Conector recto 21">
          <a:extLst>
            <a:ext uri="{FF2B5EF4-FFF2-40B4-BE49-F238E27FC236}">
              <a16:creationId xmlns:a16="http://schemas.microsoft.com/office/drawing/2014/main" id="{612F0C72-78BF-463E-B363-27C62F77B061}"/>
            </a:ext>
          </a:extLst>
        </xdr:cNvPr>
        <xdr:cNvCxnSpPr/>
      </xdr:nvCxnSpPr>
      <xdr:spPr>
        <a:xfrm>
          <a:off x="9525" y="13392150"/>
          <a:ext cx="16764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64</xdr:row>
      <xdr:rowOff>0</xdr:rowOff>
    </xdr:from>
    <xdr:to>
      <xdr:col>1</xdr:col>
      <xdr:colOff>9525</xdr:colOff>
      <xdr:row>65</xdr:row>
      <xdr:rowOff>0</xdr:rowOff>
    </xdr:to>
    <xdr:cxnSp macro="">
      <xdr:nvCxnSpPr>
        <xdr:cNvPr id="26" name="Conector recto 25">
          <a:extLst>
            <a:ext uri="{FF2B5EF4-FFF2-40B4-BE49-F238E27FC236}">
              <a16:creationId xmlns:a16="http://schemas.microsoft.com/office/drawing/2014/main" id="{C64F7CA6-FB83-4CB0-8A1E-B84780EF5F63}"/>
            </a:ext>
          </a:extLst>
        </xdr:cNvPr>
        <xdr:cNvCxnSpPr/>
      </xdr:nvCxnSpPr>
      <xdr:spPr>
        <a:xfrm>
          <a:off x="9525" y="13392150"/>
          <a:ext cx="16764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64</xdr:row>
      <xdr:rowOff>0</xdr:rowOff>
    </xdr:from>
    <xdr:to>
      <xdr:col>1</xdr:col>
      <xdr:colOff>9525</xdr:colOff>
      <xdr:row>65</xdr:row>
      <xdr:rowOff>0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358AFE24-B0F6-4BFD-AFFE-421DAF78D7F0}"/>
            </a:ext>
          </a:extLst>
        </xdr:cNvPr>
        <xdr:cNvCxnSpPr/>
      </xdr:nvCxnSpPr>
      <xdr:spPr>
        <a:xfrm>
          <a:off x="9525" y="13392150"/>
          <a:ext cx="16764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64</xdr:row>
      <xdr:rowOff>0</xdr:rowOff>
    </xdr:from>
    <xdr:to>
      <xdr:col>1</xdr:col>
      <xdr:colOff>9525</xdr:colOff>
      <xdr:row>65</xdr:row>
      <xdr:rowOff>0</xdr:rowOff>
    </xdr:to>
    <xdr:cxnSp macro="">
      <xdr:nvCxnSpPr>
        <xdr:cNvPr id="28" name="Conector recto 27">
          <a:extLst>
            <a:ext uri="{FF2B5EF4-FFF2-40B4-BE49-F238E27FC236}">
              <a16:creationId xmlns:a16="http://schemas.microsoft.com/office/drawing/2014/main" id="{8E673658-5D9D-4ADA-B8F6-7F28F65FDFC0}"/>
            </a:ext>
          </a:extLst>
        </xdr:cNvPr>
        <xdr:cNvCxnSpPr/>
      </xdr:nvCxnSpPr>
      <xdr:spPr>
        <a:xfrm>
          <a:off x="9525" y="13392150"/>
          <a:ext cx="16764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410"/>
  <sheetViews>
    <sheetView tabSelected="1" topLeftCell="A12" zoomScaleNormal="100" workbookViewId="0">
      <selection activeCell="G21" sqref="G21"/>
    </sheetView>
  </sheetViews>
  <sheetFormatPr baseColWidth="10" defaultRowHeight="14.4" x14ac:dyDescent="0.3"/>
  <cols>
    <col min="1" max="1" width="33.109375" customWidth="1"/>
    <col min="2" max="9" width="18.6640625" customWidth="1"/>
    <col min="10" max="10" width="4.88671875" style="6" customWidth="1"/>
    <col min="11" max="11" width="28" style="6" customWidth="1"/>
    <col min="12" max="39" width="11.44140625" style="6"/>
  </cols>
  <sheetData>
    <row r="1" spans="1:11" ht="15.6" x14ac:dyDescent="0.3">
      <c r="A1" s="6"/>
      <c r="B1" s="6"/>
      <c r="C1" s="6"/>
      <c r="D1" s="6"/>
      <c r="E1" s="137"/>
      <c r="F1" s="137"/>
      <c r="G1" s="6"/>
      <c r="H1" s="6"/>
      <c r="I1" s="6"/>
    </row>
    <row r="2" spans="1:11" ht="18" x14ac:dyDescent="0.35">
      <c r="A2" s="6"/>
      <c r="B2" s="136" t="s">
        <v>40</v>
      </c>
      <c r="C2" s="136"/>
      <c r="D2" s="136"/>
      <c r="E2" s="136"/>
      <c r="F2" s="136"/>
      <c r="G2" s="136"/>
      <c r="H2" s="136"/>
      <c r="I2" s="136"/>
    </row>
    <row r="3" spans="1:11" ht="12.6" customHeight="1" x14ac:dyDescent="0.35">
      <c r="A3" s="6"/>
      <c r="B3" s="21"/>
      <c r="C3" s="21"/>
      <c r="D3" s="21"/>
      <c r="E3" s="21"/>
      <c r="F3" s="21"/>
      <c r="G3" s="21"/>
      <c r="H3" s="21"/>
      <c r="I3" s="21"/>
    </row>
    <row r="4" spans="1:11" x14ac:dyDescent="0.3">
      <c r="A4" s="7"/>
      <c r="B4" s="8"/>
      <c r="C4" s="9"/>
      <c r="D4" s="9"/>
      <c r="E4" s="9"/>
      <c r="F4" s="9"/>
      <c r="G4" s="9"/>
      <c r="H4" s="9"/>
      <c r="I4" s="9"/>
    </row>
    <row r="5" spans="1:11" ht="15.6" x14ac:dyDescent="0.3">
      <c r="A5" s="10"/>
      <c r="B5" s="13" t="s">
        <v>16</v>
      </c>
      <c r="C5" s="137" t="s">
        <v>17</v>
      </c>
      <c r="D5" s="137"/>
      <c r="E5" s="137" t="s">
        <v>30</v>
      </c>
      <c r="F5" s="137"/>
      <c r="G5" s="137"/>
      <c r="H5" s="137"/>
      <c r="I5" s="13"/>
    </row>
    <row r="6" spans="1:11" x14ac:dyDescent="0.3">
      <c r="A6" s="10"/>
      <c r="B6" s="12">
        <v>1</v>
      </c>
      <c r="C6" s="135" t="s">
        <v>18</v>
      </c>
      <c r="D6" s="135"/>
      <c r="E6" s="135" t="s">
        <v>24</v>
      </c>
      <c r="F6" s="135"/>
      <c r="G6" s="135"/>
      <c r="H6" s="135"/>
      <c r="I6" s="135"/>
    </row>
    <row r="7" spans="1:11" x14ac:dyDescent="0.3">
      <c r="A7" s="10"/>
      <c r="B7" s="12">
        <v>3</v>
      </c>
      <c r="C7" s="135" t="s">
        <v>19</v>
      </c>
      <c r="D7" s="135"/>
      <c r="E7" s="135" t="s">
        <v>25</v>
      </c>
      <c r="F7" s="135"/>
      <c r="G7" s="135"/>
      <c r="H7" s="135"/>
      <c r="I7" s="135"/>
    </row>
    <row r="8" spans="1:11" x14ac:dyDescent="0.3">
      <c r="A8" s="10"/>
      <c r="B8" s="12">
        <v>5</v>
      </c>
      <c r="C8" s="135" t="s">
        <v>20</v>
      </c>
      <c r="D8" s="135"/>
      <c r="E8" s="135" t="s">
        <v>31</v>
      </c>
      <c r="F8" s="135"/>
      <c r="G8" s="135"/>
      <c r="H8" s="135"/>
      <c r="I8" s="135"/>
    </row>
    <row r="9" spans="1:11" x14ac:dyDescent="0.3">
      <c r="A9" s="10"/>
      <c r="B9" s="12">
        <v>7</v>
      </c>
      <c r="C9" s="135" t="s">
        <v>21</v>
      </c>
      <c r="D9" s="135"/>
      <c r="E9" s="135" t="s">
        <v>26</v>
      </c>
      <c r="F9" s="135"/>
      <c r="G9" s="135"/>
      <c r="H9" s="135"/>
      <c r="I9" s="135"/>
    </row>
    <row r="10" spans="1:11" x14ac:dyDescent="0.3">
      <c r="A10" s="10"/>
      <c r="B10" s="12">
        <v>9</v>
      </c>
      <c r="C10" s="135" t="s">
        <v>23</v>
      </c>
      <c r="D10" s="135"/>
      <c r="E10" s="135" t="s">
        <v>27</v>
      </c>
      <c r="F10" s="135"/>
      <c r="G10" s="135"/>
      <c r="H10" s="135"/>
      <c r="I10" s="135"/>
    </row>
    <row r="11" spans="1:11" x14ac:dyDescent="0.3">
      <c r="A11" s="10"/>
      <c r="B11" s="12" t="s">
        <v>29</v>
      </c>
      <c r="C11" s="135" t="s">
        <v>28</v>
      </c>
      <c r="D11" s="135"/>
      <c r="E11" s="135"/>
      <c r="F11" s="135"/>
      <c r="G11" s="135"/>
      <c r="H11" s="135"/>
      <c r="I11" s="135"/>
    </row>
    <row r="12" spans="1:11" x14ac:dyDescent="0.3">
      <c r="A12" s="10"/>
      <c r="B12" s="12"/>
      <c r="C12" s="33"/>
      <c r="D12" s="33"/>
      <c r="E12" s="33"/>
      <c r="F12" s="33"/>
      <c r="G12" s="33"/>
      <c r="H12" s="33"/>
      <c r="I12" s="33"/>
    </row>
    <row r="13" spans="1:11" x14ac:dyDescent="0.3">
      <c r="A13" s="10" t="s">
        <v>44</v>
      </c>
      <c r="B13" s="12"/>
      <c r="C13" s="33"/>
      <c r="D13" s="33"/>
      <c r="E13" s="33"/>
      <c r="F13" s="33"/>
      <c r="G13" s="33"/>
      <c r="H13" s="33"/>
      <c r="I13" s="33"/>
    </row>
    <row r="14" spans="1:11" ht="15" thickBot="1" x14ac:dyDescent="0.35">
      <c r="A14" s="7"/>
      <c r="B14" s="7"/>
      <c r="C14" s="7"/>
      <c r="D14" s="7"/>
      <c r="E14" s="7"/>
      <c r="F14" s="7"/>
      <c r="G14" s="7"/>
      <c r="H14" s="7"/>
      <c r="I14" s="7"/>
    </row>
    <row r="15" spans="1:11" ht="43.95" customHeight="1" thickBot="1" x14ac:dyDescent="0.35">
      <c r="A15" s="28"/>
      <c r="B15" s="127" t="s">
        <v>60</v>
      </c>
      <c r="C15" s="127" t="s">
        <v>61</v>
      </c>
      <c r="D15" s="127" t="s">
        <v>2</v>
      </c>
      <c r="E15" s="127" t="s">
        <v>1</v>
      </c>
      <c r="F15" s="127" t="s">
        <v>58</v>
      </c>
      <c r="G15" s="127" t="s">
        <v>0</v>
      </c>
      <c r="H15" s="127" t="s">
        <v>62</v>
      </c>
      <c r="I15" s="127" t="s">
        <v>59</v>
      </c>
      <c r="K15" s="23" t="s">
        <v>38</v>
      </c>
    </row>
    <row r="16" spans="1:11" ht="16.2" thickBot="1" x14ac:dyDescent="0.35">
      <c r="A16" s="29" t="str">
        <f>+B15</f>
        <v>Idoneidad Funcional</v>
      </c>
      <c r="B16" s="1">
        <v>1</v>
      </c>
      <c r="C16" s="2">
        <v>1</v>
      </c>
      <c r="D16" s="2">
        <v>1</v>
      </c>
      <c r="E16" s="2">
        <v>1</v>
      </c>
      <c r="F16" s="2">
        <v>1</v>
      </c>
      <c r="G16" s="2">
        <v>1</v>
      </c>
      <c r="H16" s="2">
        <v>1</v>
      </c>
      <c r="I16" s="4">
        <v>1</v>
      </c>
      <c r="K16" s="24">
        <f>+'Matriz 8x8'!E24</f>
        <v>0</v>
      </c>
    </row>
    <row r="17" spans="1:11" ht="15" thickBot="1" x14ac:dyDescent="0.35">
      <c r="A17" s="30" t="str">
        <f>+C15</f>
        <v>Eficiencia en el desempeño</v>
      </c>
      <c r="B17" s="14">
        <f>IFERROR(1/C16,"")</f>
        <v>1</v>
      </c>
      <c r="C17" s="3">
        <v>1</v>
      </c>
      <c r="D17" s="2">
        <v>1</v>
      </c>
      <c r="E17" s="2">
        <v>1</v>
      </c>
      <c r="F17" s="2">
        <v>1</v>
      </c>
      <c r="G17" s="2">
        <v>1</v>
      </c>
      <c r="H17" s="2">
        <v>1</v>
      </c>
      <c r="I17" s="4">
        <v>1</v>
      </c>
    </row>
    <row r="18" spans="1:11" ht="16.2" thickBot="1" x14ac:dyDescent="0.35">
      <c r="A18" s="30" t="str">
        <f>+D15</f>
        <v>Compatibilidad</v>
      </c>
      <c r="B18" s="14">
        <f>IFERROR(1/D16,"")</f>
        <v>1</v>
      </c>
      <c r="C18" s="17">
        <f>IFERROR(1/D17,"")</f>
        <v>1</v>
      </c>
      <c r="D18" s="3">
        <v>1</v>
      </c>
      <c r="E18" s="2">
        <v>1</v>
      </c>
      <c r="F18" s="2">
        <v>1</v>
      </c>
      <c r="G18" s="2">
        <v>1</v>
      </c>
      <c r="H18" s="2">
        <v>1</v>
      </c>
      <c r="I18" s="4">
        <v>1</v>
      </c>
      <c r="J18" s="11"/>
      <c r="K18" s="22" t="str">
        <f>IFERROR(IF('Matriz 8x8'!E24&lt;0.1,"Aceptable","Revisar"),"")</f>
        <v>Aceptable</v>
      </c>
    </row>
    <row r="19" spans="1:11" x14ac:dyDescent="0.3">
      <c r="A19" s="30" t="str">
        <f>+E15</f>
        <v>Usabilidad</v>
      </c>
      <c r="B19" s="14">
        <f>IFERROR(1/E16,"")</f>
        <v>1</v>
      </c>
      <c r="C19" s="17">
        <f>IFERROR(1/E17,"")</f>
        <v>1</v>
      </c>
      <c r="D19" s="17">
        <f>IFERROR(1/E18,"")</f>
        <v>1</v>
      </c>
      <c r="E19" s="3">
        <v>1</v>
      </c>
      <c r="F19" s="2">
        <v>1</v>
      </c>
      <c r="G19" s="2">
        <v>1</v>
      </c>
      <c r="H19" s="2">
        <v>1</v>
      </c>
      <c r="I19" s="4">
        <v>1</v>
      </c>
    </row>
    <row r="20" spans="1:11" x14ac:dyDescent="0.3">
      <c r="A20" s="30" t="str">
        <f>+F15</f>
        <v>Fiabilidad</v>
      </c>
      <c r="B20" s="14">
        <f>IFERROR(1/F16,"")</f>
        <v>1</v>
      </c>
      <c r="C20" s="17">
        <f>IFERROR(1/F17,"")</f>
        <v>1</v>
      </c>
      <c r="D20" s="17">
        <f>IFERROR(1/F18,"")</f>
        <v>1</v>
      </c>
      <c r="E20" s="17">
        <f>IFERROR(1/F19,"")</f>
        <v>1</v>
      </c>
      <c r="F20" s="3">
        <v>1</v>
      </c>
      <c r="G20" s="2">
        <v>1</v>
      </c>
      <c r="H20" s="2">
        <v>1</v>
      </c>
      <c r="I20" s="4">
        <v>1</v>
      </c>
    </row>
    <row r="21" spans="1:11" x14ac:dyDescent="0.3">
      <c r="A21" s="30" t="str">
        <f>+G15</f>
        <v>Seguridad</v>
      </c>
      <c r="B21" s="14">
        <f>IFERROR(1/G16,"")</f>
        <v>1</v>
      </c>
      <c r="C21" s="17">
        <f>IFERROR(1/G17,"")</f>
        <v>1</v>
      </c>
      <c r="D21" s="17">
        <f>IFERROR(1/G18,"")</f>
        <v>1</v>
      </c>
      <c r="E21" s="17">
        <f>IFERROR(1/G19,"")</f>
        <v>1</v>
      </c>
      <c r="F21" s="17">
        <f>IFERROR(1/G20,"")</f>
        <v>1</v>
      </c>
      <c r="G21" s="3">
        <v>1</v>
      </c>
      <c r="H21" s="2">
        <v>1</v>
      </c>
      <c r="I21" s="4">
        <v>1</v>
      </c>
    </row>
    <row r="22" spans="1:11" x14ac:dyDescent="0.3">
      <c r="A22" s="30" t="str">
        <f>+H15</f>
        <v>Mantenibilidad</v>
      </c>
      <c r="B22" s="14">
        <f>IFERROR(1/H16,"")</f>
        <v>1</v>
      </c>
      <c r="C22" s="17">
        <f>IFERROR(1/H17,"")</f>
        <v>1</v>
      </c>
      <c r="D22" s="17">
        <f>IFERROR(1/H18,"")</f>
        <v>1</v>
      </c>
      <c r="E22" s="17">
        <f>IFERROR(1/H19,"")</f>
        <v>1</v>
      </c>
      <c r="F22" s="17">
        <f>IFERROR(1/H20,"")</f>
        <v>1</v>
      </c>
      <c r="G22" s="17">
        <f>IFERROR(1/H21,"")</f>
        <v>1</v>
      </c>
      <c r="H22" s="3">
        <v>1</v>
      </c>
      <c r="I22" s="4">
        <v>1</v>
      </c>
    </row>
    <row r="23" spans="1:11" ht="15" thickBot="1" x14ac:dyDescent="0.35">
      <c r="A23" s="31" t="str">
        <f>+I15</f>
        <v>Portabilidad</v>
      </c>
      <c r="B23" s="15">
        <f>IFERROR(1/I16,"")</f>
        <v>1</v>
      </c>
      <c r="C23" s="18">
        <f>IFERROR(1/I17,"")</f>
        <v>1</v>
      </c>
      <c r="D23" s="18">
        <f>IFERROR(1/I18,"")</f>
        <v>1</v>
      </c>
      <c r="E23" s="18">
        <f>IFERROR(1/I19,"")</f>
        <v>1</v>
      </c>
      <c r="F23" s="18">
        <f>IFERROR(1/I20,"")</f>
        <v>1</v>
      </c>
      <c r="G23" s="18">
        <f>IFERROR(1/I21,"")</f>
        <v>1</v>
      </c>
      <c r="H23" s="18">
        <f>IFERROR(1/I22,"")</f>
        <v>1</v>
      </c>
      <c r="I23" s="5">
        <v>1</v>
      </c>
    </row>
    <row r="24" spans="1:11" ht="15" thickBot="1" x14ac:dyDescent="0.35">
      <c r="A24" s="32" t="s">
        <v>3</v>
      </c>
      <c r="B24" s="16">
        <f>SUM(B16:B23)</f>
        <v>8</v>
      </c>
      <c r="C24" s="19">
        <f t="shared" ref="C24:I24" si="0">SUM(C16:C23)</f>
        <v>8</v>
      </c>
      <c r="D24" s="19">
        <f t="shared" si="0"/>
        <v>8</v>
      </c>
      <c r="E24" s="19">
        <f t="shared" si="0"/>
        <v>8</v>
      </c>
      <c r="F24" s="19">
        <f t="shared" si="0"/>
        <v>8</v>
      </c>
      <c r="G24" s="19">
        <f t="shared" si="0"/>
        <v>8</v>
      </c>
      <c r="H24" s="19">
        <f t="shared" si="0"/>
        <v>8</v>
      </c>
      <c r="I24" s="20">
        <f t="shared" si="0"/>
        <v>8</v>
      </c>
    </row>
    <row r="25" spans="1:11" s="6" customFormat="1" x14ac:dyDescent="0.3"/>
    <row r="26" spans="1:11" s="6" customFormat="1" x14ac:dyDescent="0.3"/>
    <row r="27" spans="1:11" s="6" customFormat="1" x14ac:dyDescent="0.3">
      <c r="A27" s="10" t="s">
        <v>45</v>
      </c>
    </row>
    <row r="28" spans="1:11" s="6" customFormat="1" ht="15" thickBot="1" x14ac:dyDescent="0.35"/>
    <row r="29" spans="1:11" s="6" customFormat="1" ht="43.95" customHeight="1" thickBot="1" x14ac:dyDescent="0.35">
      <c r="A29" s="28"/>
      <c r="B29" s="127" t="s">
        <v>49</v>
      </c>
      <c r="C29" s="127" t="s">
        <v>50</v>
      </c>
      <c r="D29" s="127" t="s">
        <v>51</v>
      </c>
      <c r="E29" s="127" t="s">
        <v>52</v>
      </c>
      <c r="F29" s="127" t="s">
        <v>53</v>
      </c>
      <c r="G29" s="127" t="s">
        <v>54</v>
      </c>
      <c r="H29" s="127" t="s">
        <v>55</v>
      </c>
      <c r="I29" s="9"/>
      <c r="K29" s="23" t="s">
        <v>38</v>
      </c>
    </row>
    <row r="30" spans="1:11" s="6" customFormat="1" ht="16.2" thickBot="1" x14ac:dyDescent="0.35">
      <c r="A30" s="29" t="str">
        <f>+B29</f>
        <v>Característica1</v>
      </c>
      <c r="B30" s="1">
        <v>1</v>
      </c>
      <c r="C30" s="2">
        <v>1</v>
      </c>
      <c r="D30" s="2">
        <v>1</v>
      </c>
      <c r="E30" s="2">
        <v>1</v>
      </c>
      <c r="F30" s="2">
        <v>1</v>
      </c>
      <c r="G30" s="2">
        <v>1</v>
      </c>
      <c r="H30" s="4">
        <v>1</v>
      </c>
      <c r="I30" s="25"/>
      <c r="K30" s="24">
        <f>+'Matriz 7x7'!E23</f>
        <v>-1.1214373986112693E-16</v>
      </c>
    </row>
    <row r="31" spans="1:11" s="6" customFormat="1" ht="15" thickBot="1" x14ac:dyDescent="0.35">
      <c r="A31" s="30" t="str">
        <f>+C29</f>
        <v>Característica2</v>
      </c>
      <c r="B31" s="14">
        <f>IFERROR(1/C30,"")</f>
        <v>1</v>
      </c>
      <c r="C31" s="3">
        <v>1</v>
      </c>
      <c r="D31" s="2">
        <v>1</v>
      </c>
      <c r="E31" s="2">
        <v>1</v>
      </c>
      <c r="F31" s="2">
        <v>1</v>
      </c>
      <c r="G31" s="2">
        <v>1</v>
      </c>
      <c r="H31" s="4">
        <v>1</v>
      </c>
      <c r="I31" s="25"/>
    </row>
    <row r="32" spans="1:11" s="6" customFormat="1" ht="16.2" thickBot="1" x14ac:dyDescent="0.35">
      <c r="A32" s="30" t="str">
        <f>+D29</f>
        <v>Característica3</v>
      </c>
      <c r="B32" s="14">
        <f>IFERROR(1/D30,"")</f>
        <v>1</v>
      </c>
      <c r="C32" s="17">
        <f>IFERROR(1/D31,"")</f>
        <v>1</v>
      </c>
      <c r="D32" s="3">
        <v>1</v>
      </c>
      <c r="E32" s="2">
        <v>1</v>
      </c>
      <c r="F32" s="2">
        <v>1</v>
      </c>
      <c r="G32" s="2">
        <v>1</v>
      </c>
      <c r="H32" s="4">
        <v>1</v>
      </c>
      <c r="I32" s="25"/>
      <c r="J32" s="25"/>
      <c r="K32" s="22" t="str">
        <f>IFERROR(IF('Matriz 7x7'!E23&lt;0.1,"Aceptable","Revisar"),"")</f>
        <v>Aceptable</v>
      </c>
    </row>
    <row r="33" spans="1:11" s="6" customFormat="1" x14ac:dyDescent="0.3">
      <c r="A33" s="30" t="str">
        <f>+E29</f>
        <v>Característica4</v>
      </c>
      <c r="B33" s="14">
        <f>IFERROR(1/E30,"")</f>
        <v>1</v>
      </c>
      <c r="C33" s="17">
        <f>IFERROR(1/E31,"")</f>
        <v>1</v>
      </c>
      <c r="D33" s="17">
        <f>IFERROR(1/E32,"")</f>
        <v>1</v>
      </c>
      <c r="E33" s="3">
        <v>1</v>
      </c>
      <c r="F33" s="2">
        <v>1</v>
      </c>
      <c r="G33" s="2">
        <v>1</v>
      </c>
      <c r="H33" s="4">
        <v>1</v>
      </c>
      <c r="I33" s="25"/>
    </row>
    <row r="34" spans="1:11" s="6" customFormat="1" x14ac:dyDescent="0.3">
      <c r="A34" s="30" t="str">
        <f>+F29</f>
        <v>Característica5</v>
      </c>
      <c r="B34" s="14">
        <f>IFERROR(1/F30,"")</f>
        <v>1</v>
      </c>
      <c r="C34" s="17">
        <f>IFERROR(1/F31,"")</f>
        <v>1</v>
      </c>
      <c r="D34" s="17">
        <f>IFERROR(1/F32,"")</f>
        <v>1</v>
      </c>
      <c r="E34" s="17">
        <f>IFERROR(1/F33,"")</f>
        <v>1</v>
      </c>
      <c r="F34" s="3">
        <v>1</v>
      </c>
      <c r="G34" s="2">
        <v>1</v>
      </c>
      <c r="H34" s="4">
        <v>1</v>
      </c>
      <c r="I34" s="25"/>
    </row>
    <row r="35" spans="1:11" s="6" customFormat="1" x14ac:dyDescent="0.3">
      <c r="A35" s="30" t="str">
        <f>+G29</f>
        <v>Característica6</v>
      </c>
      <c r="B35" s="14">
        <f>IFERROR(1/G30,"")</f>
        <v>1</v>
      </c>
      <c r="C35" s="17">
        <f>IFERROR(1/G31,"")</f>
        <v>1</v>
      </c>
      <c r="D35" s="17">
        <f>IFERROR(1/G32,"")</f>
        <v>1</v>
      </c>
      <c r="E35" s="17">
        <f>IFERROR(1/G33,"")</f>
        <v>1</v>
      </c>
      <c r="F35" s="17">
        <f>IFERROR(1/G34,"")</f>
        <v>1</v>
      </c>
      <c r="G35" s="3">
        <v>1</v>
      </c>
      <c r="H35" s="4">
        <v>1</v>
      </c>
      <c r="I35" s="25"/>
    </row>
    <row r="36" spans="1:11" s="6" customFormat="1" ht="15" thickBot="1" x14ac:dyDescent="0.35">
      <c r="A36" s="30" t="str">
        <f>+H29</f>
        <v>Característica7</v>
      </c>
      <c r="B36" s="14">
        <f>IFERROR(1/H30,"")</f>
        <v>1</v>
      </c>
      <c r="C36" s="17">
        <f>IFERROR(1/H31,"")</f>
        <v>1</v>
      </c>
      <c r="D36" s="17">
        <f>IFERROR(1/H32,"")</f>
        <v>1</v>
      </c>
      <c r="E36" s="17">
        <f>IFERROR(1/H33,"")</f>
        <v>1</v>
      </c>
      <c r="F36" s="17">
        <f>IFERROR(1/H34,"")</f>
        <v>1</v>
      </c>
      <c r="G36" s="17">
        <f>IFERROR(1/H35,"")</f>
        <v>1</v>
      </c>
      <c r="H36" s="27">
        <v>1</v>
      </c>
      <c r="I36" s="25"/>
    </row>
    <row r="37" spans="1:11" s="6" customFormat="1" ht="15" thickBot="1" x14ac:dyDescent="0.35">
      <c r="A37" s="32" t="s">
        <v>3</v>
      </c>
      <c r="B37" s="16">
        <f t="shared" ref="B37:H37" si="1">SUM(B30:B36)</f>
        <v>7</v>
      </c>
      <c r="C37" s="19">
        <f t="shared" si="1"/>
        <v>7</v>
      </c>
      <c r="D37" s="19">
        <f t="shared" si="1"/>
        <v>7</v>
      </c>
      <c r="E37" s="19">
        <f t="shared" si="1"/>
        <v>7</v>
      </c>
      <c r="F37" s="19">
        <f t="shared" si="1"/>
        <v>7</v>
      </c>
      <c r="G37" s="19">
        <f t="shared" si="1"/>
        <v>7</v>
      </c>
      <c r="H37" s="20">
        <f t="shared" si="1"/>
        <v>7</v>
      </c>
      <c r="I37" s="26"/>
    </row>
    <row r="38" spans="1:11" s="6" customFormat="1" x14ac:dyDescent="0.3"/>
    <row r="39" spans="1:11" s="6" customFormat="1" x14ac:dyDescent="0.3"/>
    <row r="40" spans="1:11" s="6" customFormat="1" x14ac:dyDescent="0.3">
      <c r="A40" s="10" t="s">
        <v>46</v>
      </c>
    </row>
    <row r="41" spans="1:11" s="6" customFormat="1" ht="15" thickBot="1" x14ac:dyDescent="0.35"/>
    <row r="42" spans="1:11" s="6" customFormat="1" ht="43.95" customHeight="1" thickBot="1" x14ac:dyDescent="0.35">
      <c r="A42" s="28"/>
      <c r="B42" s="127" t="s">
        <v>49</v>
      </c>
      <c r="C42" s="127" t="s">
        <v>50</v>
      </c>
      <c r="D42" s="127" t="s">
        <v>51</v>
      </c>
      <c r="E42" s="127" t="s">
        <v>52</v>
      </c>
      <c r="F42" s="127" t="s">
        <v>53</v>
      </c>
      <c r="G42" s="127" t="s">
        <v>54</v>
      </c>
      <c r="H42" s="9"/>
      <c r="I42" s="9"/>
      <c r="K42" s="23" t="s">
        <v>38</v>
      </c>
    </row>
    <row r="43" spans="1:11" s="6" customFormat="1" ht="16.2" thickBot="1" x14ac:dyDescent="0.35">
      <c r="A43" s="29" t="str">
        <f>+B42</f>
        <v>Característica1</v>
      </c>
      <c r="B43" s="1">
        <v>1</v>
      </c>
      <c r="C43" s="2">
        <v>1</v>
      </c>
      <c r="D43" s="2">
        <v>1</v>
      </c>
      <c r="E43" s="2">
        <v>1</v>
      </c>
      <c r="F43" s="2">
        <v>1</v>
      </c>
      <c r="G43" s="4">
        <v>1</v>
      </c>
      <c r="H43" s="25"/>
      <c r="I43" s="25"/>
      <c r="K43" s="24">
        <f>+'Matriz 6x6'!E22</f>
        <v>1.4325458382260086E-16</v>
      </c>
    </row>
    <row r="44" spans="1:11" s="6" customFormat="1" ht="15" thickBot="1" x14ac:dyDescent="0.35">
      <c r="A44" s="30" t="str">
        <f>+C42</f>
        <v>Característica2</v>
      </c>
      <c r="B44" s="14">
        <f>IFERROR(1/C43,"")</f>
        <v>1</v>
      </c>
      <c r="C44" s="3">
        <v>1</v>
      </c>
      <c r="D44" s="2">
        <v>1</v>
      </c>
      <c r="E44" s="2">
        <v>1</v>
      </c>
      <c r="F44" s="2">
        <v>1</v>
      </c>
      <c r="G44" s="4">
        <v>1</v>
      </c>
      <c r="H44" s="25"/>
      <c r="I44" s="25"/>
    </row>
    <row r="45" spans="1:11" s="6" customFormat="1" ht="16.2" thickBot="1" x14ac:dyDescent="0.35">
      <c r="A45" s="30" t="str">
        <f>+D42</f>
        <v>Característica3</v>
      </c>
      <c r="B45" s="14">
        <f>IFERROR(1/D43,"")</f>
        <v>1</v>
      </c>
      <c r="C45" s="17">
        <f>IFERROR(1/D44,"")</f>
        <v>1</v>
      </c>
      <c r="D45" s="3">
        <v>1</v>
      </c>
      <c r="E45" s="2">
        <v>1</v>
      </c>
      <c r="F45" s="2">
        <v>1</v>
      </c>
      <c r="G45" s="4">
        <v>1</v>
      </c>
      <c r="H45" s="25"/>
      <c r="I45" s="25"/>
      <c r="J45" s="25"/>
      <c r="K45" s="22" t="str">
        <f>IFERROR(IF('Matriz 6x6'!E22&lt;0.1,"Aceptable","Revisar"),"")</f>
        <v>Aceptable</v>
      </c>
    </row>
    <row r="46" spans="1:11" s="6" customFormat="1" x14ac:dyDescent="0.3">
      <c r="A46" s="30" t="str">
        <f>+E42</f>
        <v>Característica4</v>
      </c>
      <c r="B46" s="14">
        <f>IFERROR(1/E43,"")</f>
        <v>1</v>
      </c>
      <c r="C46" s="17">
        <f>IFERROR(1/E44,"")</f>
        <v>1</v>
      </c>
      <c r="D46" s="17">
        <f>IFERROR(1/E45,"")</f>
        <v>1</v>
      </c>
      <c r="E46" s="3">
        <v>1</v>
      </c>
      <c r="F46" s="2">
        <v>1</v>
      </c>
      <c r="G46" s="4">
        <v>1</v>
      </c>
      <c r="H46" s="25"/>
      <c r="I46" s="25"/>
    </row>
    <row r="47" spans="1:11" s="6" customFormat="1" x14ac:dyDescent="0.3">
      <c r="A47" s="30" t="str">
        <f>+F42</f>
        <v>Característica5</v>
      </c>
      <c r="B47" s="14">
        <f>IFERROR(1/F43,"")</f>
        <v>1</v>
      </c>
      <c r="C47" s="17">
        <f>IFERROR(1/F44,"")</f>
        <v>1</v>
      </c>
      <c r="D47" s="17">
        <f>IFERROR(1/F45,"")</f>
        <v>1</v>
      </c>
      <c r="E47" s="17">
        <f>IFERROR(1/F46,"")</f>
        <v>1</v>
      </c>
      <c r="F47" s="3">
        <v>1</v>
      </c>
      <c r="G47" s="4">
        <v>1</v>
      </c>
      <c r="H47" s="25"/>
      <c r="I47" s="25"/>
    </row>
    <row r="48" spans="1:11" s="6" customFormat="1" ht="15" thickBot="1" x14ac:dyDescent="0.35">
      <c r="A48" s="30" t="str">
        <f>+G42</f>
        <v>Característica6</v>
      </c>
      <c r="B48" s="14">
        <f>IFERROR(1/G43,"")</f>
        <v>1</v>
      </c>
      <c r="C48" s="17">
        <f>IFERROR(1/G44,"")</f>
        <v>1</v>
      </c>
      <c r="D48" s="17">
        <f>IFERROR(1/G45,"")</f>
        <v>1</v>
      </c>
      <c r="E48" s="17">
        <f>IFERROR(1/G46,"")</f>
        <v>1</v>
      </c>
      <c r="F48" s="17">
        <f>IFERROR(1/G47,"")</f>
        <v>1</v>
      </c>
      <c r="G48" s="27">
        <v>1</v>
      </c>
      <c r="H48" s="25"/>
      <c r="I48" s="25"/>
    </row>
    <row r="49" spans="1:11" s="6" customFormat="1" ht="15" thickBot="1" x14ac:dyDescent="0.35">
      <c r="A49" s="32" t="s">
        <v>3</v>
      </c>
      <c r="B49" s="16">
        <f t="shared" ref="B49:G49" si="2">SUM(B43:B48)</f>
        <v>6</v>
      </c>
      <c r="C49" s="19">
        <f t="shared" si="2"/>
        <v>6</v>
      </c>
      <c r="D49" s="19">
        <f t="shared" si="2"/>
        <v>6</v>
      </c>
      <c r="E49" s="19">
        <f t="shared" si="2"/>
        <v>6</v>
      </c>
      <c r="F49" s="19">
        <f t="shared" si="2"/>
        <v>6</v>
      </c>
      <c r="G49" s="20">
        <f t="shared" si="2"/>
        <v>6</v>
      </c>
      <c r="H49" s="26"/>
      <c r="I49" s="26"/>
    </row>
    <row r="50" spans="1:11" s="6" customFormat="1" x14ac:dyDescent="0.3"/>
    <row r="51" spans="1:11" s="6" customFormat="1" x14ac:dyDescent="0.3"/>
    <row r="52" spans="1:11" s="6" customFormat="1" x14ac:dyDescent="0.3">
      <c r="A52" s="10" t="s">
        <v>47</v>
      </c>
    </row>
    <row r="53" spans="1:11" s="6" customFormat="1" ht="15" thickBot="1" x14ac:dyDescent="0.35"/>
    <row r="54" spans="1:11" s="6" customFormat="1" ht="43.95" customHeight="1" thickBot="1" x14ac:dyDescent="0.35">
      <c r="A54" s="28"/>
      <c r="B54" s="126" t="s">
        <v>56</v>
      </c>
      <c r="C54" s="127" t="s">
        <v>57</v>
      </c>
      <c r="D54" s="127" t="s">
        <v>1</v>
      </c>
      <c r="E54" s="127" t="s">
        <v>58</v>
      </c>
      <c r="F54" s="127" t="s">
        <v>59</v>
      </c>
      <c r="G54" s="9"/>
      <c r="H54" s="9"/>
      <c r="I54" s="9"/>
      <c r="K54" s="23" t="s">
        <v>38</v>
      </c>
    </row>
    <row r="55" spans="1:11" s="6" customFormat="1" ht="16.2" thickBot="1" x14ac:dyDescent="0.35">
      <c r="A55" s="29" t="str">
        <f>+B54</f>
        <v>Adecuación Funcional</v>
      </c>
      <c r="B55" s="1">
        <v>1</v>
      </c>
      <c r="C55" s="2">
        <v>1</v>
      </c>
      <c r="D55" s="2">
        <v>1</v>
      </c>
      <c r="E55" s="2">
        <v>1</v>
      </c>
      <c r="F55" s="4">
        <v>1</v>
      </c>
      <c r="G55" s="25"/>
      <c r="H55" s="25"/>
      <c r="I55" s="25"/>
      <c r="K55" s="24">
        <f>+'Matriz 5x5'!E21</f>
        <v>0</v>
      </c>
    </row>
    <row r="56" spans="1:11" s="6" customFormat="1" ht="15" thickBot="1" x14ac:dyDescent="0.35">
      <c r="A56" s="30" t="str">
        <f>+C54</f>
        <v>Eficiencioa en el desempeño</v>
      </c>
      <c r="B56" s="14">
        <f>IFERROR(1/C55,"")</f>
        <v>1</v>
      </c>
      <c r="C56" s="3">
        <v>1</v>
      </c>
      <c r="D56" s="2">
        <v>1</v>
      </c>
      <c r="E56" s="2">
        <v>1</v>
      </c>
      <c r="F56" s="4">
        <v>1</v>
      </c>
      <c r="G56" s="25"/>
      <c r="H56" s="25"/>
      <c r="I56" s="25"/>
    </row>
    <row r="57" spans="1:11" s="6" customFormat="1" ht="16.2" thickBot="1" x14ac:dyDescent="0.35">
      <c r="A57" s="30" t="str">
        <f>+D54</f>
        <v>Usabilidad</v>
      </c>
      <c r="B57" s="14">
        <f>IFERROR(1/D55,"")</f>
        <v>1</v>
      </c>
      <c r="C57" s="17">
        <f>IFERROR(1/D56,"")</f>
        <v>1</v>
      </c>
      <c r="D57" s="3">
        <v>1</v>
      </c>
      <c r="E57" s="2">
        <v>1</v>
      </c>
      <c r="F57" s="4">
        <v>1</v>
      </c>
      <c r="G57" s="25"/>
      <c r="H57" s="25"/>
      <c r="I57" s="25"/>
      <c r="J57" s="25"/>
      <c r="K57" s="22" t="str">
        <f>IFERROR(IF('Matriz 5x5'!E21&lt;0.1,"Aceptable","Revisar"),"")</f>
        <v>Aceptable</v>
      </c>
    </row>
    <row r="58" spans="1:11" s="6" customFormat="1" x14ac:dyDescent="0.3">
      <c r="A58" s="30" t="str">
        <f>+E54</f>
        <v>Fiabilidad</v>
      </c>
      <c r="B58" s="14">
        <f>IFERROR(1/E55,"")</f>
        <v>1</v>
      </c>
      <c r="C58" s="17">
        <f>IFERROR(1/E56,"")</f>
        <v>1</v>
      </c>
      <c r="D58" s="17">
        <f>IFERROR(1/E57,"")</f>
        <v>1</v>
      </c>
      <c r="E58" s="3">
        <v>1</v>
      </c>
      <c r="F58" s="4">
        <v>1</v>
      </c>
      <c r="G58" s="25"/>
      <c r="H58" s="25"/>
      <c r="I58" s="25"/>
    </row>
    <row r="59" spans="1:11" s="6" customFormat="1" ht="15" thickBot="1" x14ac:dyDescent="0.35">
      <c r="A59" s="30" t="str">
        <f>+F54</f>
        <v>Portabilidad</v>
      </c>
      <c r="B59" s="14">
        <f>IFERROR(1/F55,"")</f>
        <v>1</v>
      </c>
      <c r="C59" s="17">
        <f>IFERROR(1/F56,"")</f>
        <v>1</v>
      </c>
      <c r="D59" s="17">
        <f>IFERROR(1/F57,"")</f>
        <v>1</v>
      </c>
      <c r="E59" s="17">
        <f>IFERROR(1/F58,"")</f>
        <v>1</v>
      </c>
      <c r="F59" s="27">
        <v>1</v>
      </c>
      <c r="G59" s="25"/>
      <c r="H59" s="25"/>
      <c r="I59" s="25"/>
    </row>
    <row r="60" spans="1:11" s="6" customFormat="1" ht="15" thickBot="1" x14ac:dyDescent="0.35">
      <c r="A60" s="32" t="s">
        <v>3</v>
      </c>
      <c r="B60" s="16">
        <f>SUM(B55:B59)</f>
        <v>5</v>
      </c>
      <c r="C60" s="19">
        <f>SUM(C55:C59)</f>
        <v>5</v>
      </c>
      <c r="D60" s="19">
        <f>SUM(D55:D59)</f>
        <v>5</v>
      </c>
      <c r="E60" s="19">
        <f>SUM(E55:E59)</f>
        <v>5</v>
      </c>
      <c r="F60" s="20">
        <f>SUM(F55:F59)</f>
        <v>5</v>
      </c>
      <c r="G60" s="26"/>
      <c r="H60" s="26"/>
      <c r="I60" s="26"/>
    </row>
    <row r="61" spans="1:11" s="6" customFormat="1" x14ac:dyDescent="0.3"/>
    <row r="62" spans="1:11" s="6" customFormat="1" x14ac:dyDescent="0.3"/>
    <row r="63" spans="1:11" s="6" customFormat="1" x14ac:dyDescent="0.3">
      <c r="A63" s="10" t="s">
        <v>48</v>
      </c>
    </row>
    <row r="64" spans="1:11" s="6" customFormat="1" ht="15" thickBot="1" x14ac:dyDescent="0.35"/>
    <row r="65" spans="1:11" s="6" customFormat="1" ht="43.95" customHeight="1" thickBot="1" x14ac:dyDescent="0.35">
      <c r="A65" s="28"/>
      <c r="B65" s="126" t="s">
        <v>49</v>
      </c>
      <c r="C65" s="127" t="s">
        <v>50</v>
      </c>
      <c r="D65" s="127" t="s">
        <v>51</v>
      </c>
      <c r="E65" s="127" t="s">
        <v>52</v>
      </c>
      <c r="F65" s="9"/>
      <c r="G65" s="9"/>
      <c r="H65" s="9"/>
      <c r="I65" s="9"/>
      <c r="K65" s="23" t="s">
        <v>38</v>
      </c>
    </row>
    <row r="66" spans="1:11" s="6" customFormat="1" ht="16.2" thickBot="1" x14ac:dyDescent="0.35">
      <c r="A66" s="29" t="str">
        <f>+B65</f>
        <v>Característica1</v>
      </c>
      <c r="B66" s="1">
        <v>1</v>
      </c>
      <c r="C66" s="2">
        <v>1</v>
      </c>
      <c r="D66" s="2">
        <v>1</v>
      </c>
      <c r="E66" s="4">
        <v>1</v>
      </c>
      <c r="F66" s="25"/>
      <c r="G66" s="25"/>
      <c r="H66" s="25"/>
      <c r="I66" s="25"/>
      <c r="K66" s="24">
        <f>+'Matriz 4x4'!E20</f>
        <v>0</v>
      </c>
    </row>
    <row r="67" spans="1:11" s="6" customFormat="1" ht="15" thickBot="1" x14ac:dyDescent="0.35">
      <c r="A67" s="30" t="str">
        <f>+C65</f>
        <v>Característica2</v>
      </c>
      <c r="B67" s="14">
        <f>IFERROR(1/C66,"")</f>
        <v>1</v>
      </c>
      <c r="C67" s="3">
        <v>1</v>
      </c>
      <c r="D67" s="2">
        <v>1</v>
      </c>
      <c r="E67" s="4">
        <v>1</v>
      </c>
      <c r="F67" s="25"/>
      <c r="G67" s="25"/>
      <c r="H67" s="25"/>
      <c r="I67" s="25"/>
    </row>
    <row r="68" spans="1:11" s="6" customFormat="1" ht="16.2" thickBot="1" x14ac:dyDescent="0.35">
      <c r="A68" s="30" t="str">
        <f>+D65</f>
        <v>Característica3</v>
      </c>
      <c r="B68" s="14">
        <f>IFERROR(1/D66,"")</f>
        <v>1</v>
      </c>
      <c r="C68" s="17">
        <f>IFERROR(1/D67,"")</f>
        <v>1</v>
      </c>
      <c r="D68" s="3">
        <v>1</v>
      </c>
      <c r="E68" s="4">
        <v>1</v>
      </c>
      <c r="F68" s="25"/>
      <c r="G68" s="25"/>
      <c r="H68" s="25"/>
      <c r="I68" s="25"/>
      <c r="J68" s="25"/>
      <c r="K68" s="22" t="str">
        <f>IFERROR(IF('Matriz 4x4'!E20&lt;0.1,"Aceptable","Revisar"),"")</f>
        <v>Aceptable</v>
      </c>
    </row>
    <row r="69" spans="1:11" s="6" customFormat="1" ht="15" thickBot="1" x14ac:dyDescent="0.35">
      <c r="A69" s="30" t="str">
        <f>+E65</f>
        <v>Característica4</v>
      </c>
      <c r="B69" s="14">
        <f>IFERROR(1/E66,"")</f>
        <v>1</v>
      </c>
      <c r="C69" s="17">
        <f>IFERROR(1/E67,"")</f>
        <v>1</v>
      </c>
      <c r="D69" s="17">
        <f>IFERROR(1/E68,"")</f>
        <v>1</v>
      </c>
      <c r="E69" s="27">
        <v>1</v>
      </c>
      <c r="F69" s="25"/>
      <c r="G69" s="25"/>
      <c r="H69" s="25"/>
      <c r="I69" s="25"/>
    </row>
    <row r="70" spans="1:11" s="6" customFormat="1" ht="15" thickBot="1" x14ac:dyDescent="0.35">
      <c r="A70" s="32" t="s">
        <v>3</v>
      </c>
      <c r="B70" s="16">
        <f>SUM(B66:B69)</f>
        <v>4</v>
      </c>
      <c r="C70" s="19">
        <f>SUM(C66:C69)</f>
        <v>4</v>
      </c>
      <c r="D70" s="19">
        <f>SUM(D66:D69)</f>
        <v>4</v>
      </c>
      <c r="E70" s="20">
        <f>SUM(E66:E69)</f>
        <v>4</v>
      </c>
      <c r="F70" s="26"/>
      <c r="G70" s="26"/>
      <c r="H70" s="26"/>
      <c r="I70" s="26"/>
    </row>
    <row r="71" spans="1:11" s="6" customFormat="1" x14ac:dyDescent="0.3"/>
    <row r="72" spans="1:11" s="6" customFormat="1" x14ac:dyDescent="0.3"/>
    <row r="73" spans="1:11" s="6" customFormat="1" x14ac:dyDescent="0.3"/>
    <row r="74" spans="1:11" s="6" customFormat="1" x14ac:dyDescent="0.3"/>
    <row r="75" spans="1:11" s="6" customFormat="1" x14ac:dyDescent="0.3"/>
    <row r="76" spans="1:11" s="6" customFormat="1" x14ac:dyDescent="0.3"/>
    <row r="77" spans="1:11" s="6" customFormat="1" x14ac:dyDescent="0.3"/>
    <row r="78" spans="1:11" s="6" customFormat="1" x14ac:dyDescent="0.3"/>
    <row r="79" spans="1:11" s="6" customFormat="1" x14ac:dyDescent="0.3"/>
    <row r="80" spans="1:11" s="6" customFormat="1" x14ac:dyDescent="0.3"/>
    <row r="81" s="6" customFormat="1" x14ac:dyDescent="0.3"/>
    <row r="82" s="6" customFormat="1" x14ac:dyDescent="0.3"/>
    <row r="83" s="6" customFormat="1" x14ac:dyDescent="0.3"/>
    <row r="84" s="6" customFormat="1" x14ac:dyDescent="0.3"/>
    <row r="85" s="6" customFormat="1" x14ac:dyDescent="0.3"/>
    <row r="86" s="6" customFormat="1" x14ac:dyDescent="0.3"/>
    <row r="87" s="6" customFormat="1" x14ac:dyDescent="0.3"/>
    <row r="88" s="6" customFormat="1" x14ac:dyDescent="0.3"/>
    <row r="89" s="6" customFormat="1" x14ac:dyDescent="0.3"/>
    <row r="90" s="6" customFormat="1" x14ac:dyDescent="0.3"/>
    <row r="91" s="6" customFormat="1" x14ac:dyDescent="0.3"/>
    <row r="92" s="6" customFormat="1" x14ac:dyDescent="0.3"/>
    <row r="93" s="6" customFormat="1" x14ac:dyDescent="0.3"/>
    <row r="94" s="6" customFormat="1" x14ac:dyDescent="0.3"/>
    <row r="95" s="6" customFormat="1" x14ac:dyDescent="0.3"/>
    <row r="96" s="6" customFormat="1" x14ac:dyDescent="0.3"/>
    <row r="97" s="6" customFormat="1" x14ac:dyDescent="0.3"/>
    <row r="98" s="6" customFormat="1" x14ac:dyDescent="0.3"/>
    <row r="99" s="6" customFormat="1" x14ac:dyDescent="0.3"/>
    <row r="100" s="6" customFormat="1" x14ac:dyDescent="0.3"/>
    <row r="101" s="6" customFormat="1" x14ac:dyDescent="0.3"/>
    <row r="102" s="6" customFormat="1" x14ac:dyDescent="0.3"/>
    <row r="103" s="6" customFormat="1" x14ac:dyDescent="0.3"/>
    <row r="104" s="6" customFormat="1" x14ac:dyDescent="0.3"/>
    <row r="105" s="6" customFormat="1" x14ac:dyDescent="0.3"/>
    <row r="106" s="6" customFormat="1" x14ac:dyDescent="0.3"/>
    <row r="107" s="6" customFormat="1" x14ac:dyDescent="0.3"/>
    <row r="108" s="6" customFormat="1" x14ac:dyDescent="0.3"/>
    <row r="109" s="6" customFormat="1" x14ac:dyDescent="0.3"/>
    <row r="110" s="6" customFormat="1" x14ac:dyDescent="0.3"/>
    <row r="111" s="6" customFormat="1" x14ac:dyDescent="0.3"/>
    <row r="112" s="6" customFormat="1" x14ac:dyDescent="0.3"/>
    <row r="113" s="6" customFormat="1" x14ac:dyDescent="0.3"/>
    <row r="114" s="6" customFormat="1" x14ac:dyDescent="0.3"/>
    <row r="115" s="6" customFormat="1" x14ac:dyDescent="0.3"/>
    <row r="116" s="6" customFormat="1" x14ac:dyDescent="0.3"/>
    <row r="117" s="6" customFormat="1" x14ac:dyDescent="0.3"/>
    <row r="118" s="6" customFormat="1" x14ac:dyDescent="0.3"/>
    <row r="119" s="6" customFormat="1" x14ac:dyDescent="0.3"/>
    <row r="120" s="6" customFormat="1" x14ac:dyDescent="0.3"/>
    <row r="121" s="6" customFormat="1" x14ac:dyDescent="0.3"/>
    <row r="122" s="6" customFormat="1" x14ac:dyDescent="0.3"/>
    <row r="123" s="6" customFormat="1" x14ac:dyDescent="0.3"/>
    <row r="124" s="6" customFormat="1" x14ac:dyDescent="0.3"/>
    <row r="125" s="6" customFormat="1" x14ac:dyDescent="0.3"/>
    <row r="126" s="6" customFormat="1" x14ac:dyDescent="0.3"/>
    <row r="127" s="6" customFormat="1" x14ac:dyDescent="0.3"/>
    <row r="128" s="6" customFormat="1" x14ac:dyDescent="0.3"/>
    <row r="129" s="6" customFormat="1" x14ac:dyDescent="0.3"/>
    <row r="130" s="6" customFormat="1" x14ac:dyDescent="0.3"/>
    <row r="131" s="6" customFormat="1" x14ac:dyDescent="0.3"/>
    <row r="132" s="6" customFormat="1" x14ac:dyDescent="0.3"/>
    <row r="133" s="6" customFormat="1" x14ac:dyDescent="0.3"/>
    <row r="134" s="6" customFormat="1" x14ac:dyDescent="0.3"/>
    <row r="135" s="6" customFormat="1" x14ac:dyDescent="0.3"/>
    <row r="136" s="6" customFormat="1" x14ac:dyDescent="0.3"/>
    <row r="137" s="6" customFormat="1" x14ac:dyDescent="0.3"/>
    <row r="138" s="6" customFormat="1" x14ac:dyDescent="0.3"/>
    <row r="139" s="6" customFormat="1" x14ac:dyDescent="0.3"/>
    <row r="140" s="6" customFormat="1" x14ac:dyDescent="0.3"/>
    <row r="141" s="6" customFormat="1" x14ac:dyDescent="0.3"/>
    <row r="142" s="6" customFormat="1" x14ac:dyDescent="0.3"/>
    <row r="143" s="6" customFormat="1" x14ac:dyDescent="0.3"/>
    <row r="144" s="6" customFormat="1" x14ac:dyDescent="0.3"/>
    <row r="145" s="6" customFormat="1" x14ac:dyDescent="0.3"/>
    <row r="146" s="6" customFormat="1" x14ac:dyDescent="0.3"/>
    <row r="147" s="6" customFormat="1" x14ac:dyDescent="0.3"/>
    <row r="148" s="6" customFormat="1" x14ac:dyDescent="0.3"/>
    <row r="149" s="6" customFormat="1" x14ac:dyDescent="0.3"/>
    <row r="150" s="6" customFormat="1" x14ac:dyDescent="0.3"/>
    <row r="151" s="6" customFormat="1" x14ac:dyDescent="0.3"/>
    <row r="152" s="6" customFormat="1" x14ac:dyDescent="0.3"/>
    <row r="153" s="6" customFormat="1" x14ac:dyDescent="0.3"/>
    <row r="154" s="6" customFormat="1" x14ac:dyDescent="0.3"/>
    <row r="155" s="6" customFormat="1" x14ac:dyDescent="0.3"/>
    <row r="156" s="6" customFormat="1" x14ac:dyDescent="0.3"/>
    <row r="157" s="6" customFormat="1" x14ac:dyDescent="0.3"/>
    <row r="158" s="6" customFormat="1" x14ac:dyDescent="0.3"/>
    <row r="159" s="6" customFormat="1" x14ac:dyDescent="0.3"/>
    <row r="160" s="6" customFormat="1" x14ac:dyDescent="0.3"/>
    <row r="161" s="6" customFormat="1" x14ac:dyDescent="0.3"/>
    <row r="162" s="6" customFormat="1" x14ac:dyDescent="0.3"/>
    <row r="163" s="6" customFormat="1" x14ac:dyDescent="0.3"/>
    <row r="164" s="6" customFormat="1" x14ac:dyDescent="0.3"/>
    <row r="165" s="6" customFormat="1" x14ac:dyDescent="0.3"/>
    <row r="166" s="6" customFormat="1" x14ac:dyDescent="0.3"/>
    <row r="167" s="6" customFormat="1" x14ac:dyDescent="0.3"/>
    <row r="168" s="6" customFormat="1" x14ac:dyDescent="0.3"/>
    <row r="169" s="6" customFormat="1" x14ac:dyDescent="0.3"/>
    <row r="170" s="6" customFormat="1" x14ac:dyDescent="0.3"/>
    <row r="171" s="6" customFormat="1" x14ac:dyDescent="0.3"/>
    <row r="172" s="6" customFormat="1" x14ac:dyDescent="0.3"/>
    <row r="173" s="6" customFormat="1" x14ac:dyDescent="0.3"/>
    <row r="174" s="6" customFormat="1" x14ac:dyDescent="0.3"/>
    <row r="175" s="6" customFormat="1" x14ac:dyDescent="0.3"/>
    <row r="176" s="6" customFormat="1" x14ac:dyDescent="0.3"/>
    <row r="177" s="6" customFormat="1" x14ac:dyDescent="0.3"/>
    <row r="178" s="6" customFormat="1" x14ac:dyDescent="0.3"/>
    <row r="179" s="6" customFormat="1" x14ac:dyDescent="0.3"/>
    <row r="180" s="6" customFormat="1" x14ac:dyDescent="0.3"/>
    <row r="181" s="6" customFormat="1" x14ac:dyDescent="0.3"/>
    <row r="182" s="6" customFormat="1" x14ac:dyDescent="0.3"/>
    <row r="183" s="6" customFormat="1" x14ac:dyDescent="0.3"/>
    <row r="184" s="6" customFormat="1" x14ac:dyDescent="0.3"/>
    <row r="185" s="6" customFormat="1" x14ac:dyDescent="0.3"/>
    <row r="186" s="6" customFormat="1" x14ac:dyDescent="0.3"/>
    <row r="187" s="6" customFormat="1" x14ac:dyDescent="0.3"/>
    <row r="188" s="6" customFormat="1" x14ac:dyDescent="0.3"/>
    <row r="189" s="6" customFormat="1" x14ac:dyDescent="0.3"/>
    <row r="190" s="6" customFormat="1" x14ac:dyDescent="0.3"/>
    <row r="191" s="6" customFormat="1" x14ac:dyDescent="0.3"/>
    <row r="192" s="6" customFormat="1" x14ac:dyDescent="0.3"/>
    <row r="193" s="6" customFormat="1" x14ac:dyDescent="0.3"/>
    <row r="194" s="6" customFormat="1" x14ac:dyDescent="0.3"/>
    <row r="195" s="6" customFormat="1" x14ac:dyDescent="0.3"/>
    <row r="196" s="6" customFormat="1" x14ac:dyDescent="0.3"/>
    <row r="197" s="6" customFormat="1" x14ac:dyDescent="0.3"/>
    <row r="198" s="6" customFormat="1" x14ac:dyDescent="0.3"/>
    <row r="199" s="6" customFormat="1" x14ac:dyDescent="0.3"/>
    <row r="200" s="6" customFormat="1" x14ac:dyDescent="0.3"/>
    <row r="201" s="6" customFormat="1" x14ac:dyDescent="0.3"/>
    <row r="202" s="6" customFormat="1" x14ac:dyDescent="0.3"/>
    <row r="203" s="6" customFormat="1" x14ac:dyDescent="0.3"/>
    <row r="204" s="6" customFormat="1" x14ac:dyDescent="0.3"/>
    <row r="205" s="6" customFormat="1" x14ac:dyDescent="0.3"/>
    <row r="206" s="6" customFormat="1" x14ac:dyDescent="0.3"/>
    <row r="207" s="6" customFormat="1" x14ac:dyDescent="0.3"/>
    <row r="208" s="6" customFormat="1" x14ac:dyDescent="0.3"/>
    <row r="209" s="6" customFormat="1" x14ac:dyDescent="0.3"/>
    <row r="210" s="6" customFormat="1" x14ac:dyDescent="0.3"/>
    <row r="211" s="6" customFormat="1" x14ac:dyDescent="0.3"/>
    <row r="212" s="6" customFormat="1" x14ac:dyDescent="0.3"/>
    <row r="213" s="6" customFormat="1" x14ac:dyDescent="0.3"/>
    <row r="214" s="6" customFormat="1" x14ac:dyDescent="0.3"/>
    <row r="215" s="6" customFormat="1" x14ac:dyDescent="0.3"/>
    <row r="216" s="6" customFormat="1" x14ac:dyDescent="0.3"/>
    <row r="217" s="6" customFormat="1" x14ac:dyDescent="0.3"/>
    <row r="218" s="6" customFormat="1" x14ac:dyDescent="0.3"/>
    <row r="219" s="6" customFormat="1" x14ac:dyDescent="0.3"/>
    <row r="220" s="6" customFormat="1" x14ac:dyDescent="0.3"/>
    <row r="221" s="6" customFormat="1" x14ac:dyDescent="0.3"/>
    <row r="222" s="6" customFormat="1" x14ac:dyDescent="0.3"/>
    <row r="223" s="6" customFormat="1" x14ac:dyDescent="0.3"/>
    <row r="224" s="6" customFormat="1" x14ac:dyDescent="0.3"/>
    <row r="225" s="6" customFormat="1" x14ac:dyDescent="0.3"/>
    <row r="226" s="6" customFormat="1" x14ac:dyDescent="0.3"/>
    <row r="227" s="6" customFormat="1" x14ac:dyDescent="0.3"/>
    <row r="228" s="6" customFormat="1" x14ac:dyDescent="0.3"/>
    <row r="229" s="6" customFormat="1" x14ac:dyDescent="0.3"/>
    <row r="230" s="6" customFormat="1" x14ac:dyDescent="0.3"/>
    <row r="231" s="6" customFormat="1" x14ac:dyDescent="0.3"/>
    <row r="232" s="6" customFormat="1" x14ac:dyDescent="0.3"/>
    <row r="233" s="6" customFormat="1" x14ac:dyDescent="0.3"/>
    <row r="234" s="6" customFormat="1" x14ac:dyDescent="0.3"/>
    <row r="235" s="6" customFormat="1" x14ac:dyDescent="0.3"/>
    <row r="236" s="6" customFormat="1" x14ac:dyDescent="0.3"/>
    <row r="237" s="6" customFormat="1" x14ac:dyDescent="0.3"/>
    <row r="238" s="6" customFormat="1" x14ac:dyDescent="0.3"/>
    <row r="239" s="6" customFormat="1" x14ac:dyDescent="0.3"/>
    <row r="240" s="6" customFormat="1" x14ac:dyDescent="0.3"/>
    <row r="241" s="6" customFormat="1" x14ac:dyDescent="0.3"/>
    <row r="242" s="6" customFormat="1" x14ac:dyDescent="0.3"/>
    <row r="243" s="6" customFormat="1" x14ac:dyDescent="0.3"/>
    <row r="244" s="6" customFormat="1" x14ac:dyDescent="0.3"/>
    <row r="245" s="6" customFormat="1" x14ac:dyDescent="0.3"/>
    <row r="246" s="6" customFormat="1" x14ac:dyDescent="0.3"/>
    <row r="247" s="6" customFormat="1" x14ac:dyDescent="0.3"/>
    <row r="248" s="6" customFormat="1" x14ac:dyDescent="0.3"/>
    <row r="249" s="6" customFormat="1" x14ac:dyDescent="0.3"/>
    <row r="250" s="6" customFormat="1" x14ac:dyDescent="0.3"/>
    <row r="251" s="6" customFormat="1" x14ac:dyDescent="0.3"/>
    <row r="252" s="6" customFormat="1" x14ac:dyDescent="0.3"/>
    <row r="253" s="6" customFormat="1" x14ac:dyDescent="0.3"/>
    <row r="254" s="6" customFormat="1" x14ac:dyDescent="0.3"/>
    <row r="255" s="6" customFormat="1" x14ac:dyDescent="0.3"/>
    <row r="256" s="6" customFormat="1" x14ac:dyDescent="0.3"/>
    <row r="257" s="6" customFormat="1" x14ac:dyDescent="0.3"/>
    <row r="258" s="6" customFormat="1" x14ac:dyDescent="0.3"/>
    <row r="259" s="6" customFormat="1" x14ac:dyDescent="0.3"/>
    <row r="260" s="6" customFormat="1" x14ac:dyDescent="0.3"/>
    <row r="261" s="6" customFormat="1" x14ac:dyDescent="0.3"/>
    <row r="262" s="6" customFormat="1" x14ac:dyDescent="0.3"/>
    <row r="263" s="6" customFormat="1" x14ac:dyDescent="0.3"/>
    <row r="264" s="6" customFormat="1" x14ac:dyDescent="0.3"/>
    <row r="265" s="6" customFormat="1" x14ac:dyDescent="0.3"/>
    <row r="266" s="6" customFormat="1" x14ac:dyDescent="0.3"/>
    <row r="267" s="6" customFormat="1" x14ac:dyDescent="0.3"/>
    <row r="268" s="6" customFormat="1" x14ac:dyDescent="0.3"/>
    <row r="269" s="6" customFormat="1" x14ac:dyDescent="0.3"/>
    <row r="270" s="6" customFormat="1" x14ac:dyDescent="0.3"/>
    <row r="271" s="6" customFormat="1" x14ac:dyDescent="0.3"/>
    <row r="272" s="6" customFormat="1" x14ac:dyDescent="0.3"/>
    <row r="273" s="6" customFormat="1" x14ac:dyDescent="0.3"/>
    <row r="274" s="6" customFormat="1" x14ac:dyDescent="0.3"/>
    <row r="275" s="6" customFormat="1" x14ac:dyDescent="0.3"/>
    <row r="276" s="6" customFormat="1" x14ac:dyDescent="0.3"/>
    <row r="277" s="6" customFormat="1" x14ac:dyDescent="0.3"/>
    <row r="278" s="6" customFormat="1" x14ac:dyDescent="0.3"/>
    <row r="279" s="6" customFormat="1" x14ac:dyDescent="0.3"/>
    <row r="280" s="6" customFormat="1" x14ac:dyDescent="0.3"/>
    <row r="281" s="6" customFormat="1" x14ac:dyDescent="0.3"/>
    <row r="282" s="6" customFormat="1" x14ac:dyDescent="0.3"/>
    <row r="283" s="6" customFormat="1" x14ac:dyDescent="0.3"/>
    <row r="284" s="6" customFormat="1" x14ac:dyDescent="0.3"/>
    <row r="285" s="6" customFormat="1" x14ac:dyDescent="0.3"/>
    <row r="286" s="6" customFormat="1" x14ac:dyDescent="0.3"/>
    <row r="287" s="6" customFormat="1" x14ac:dyDescent="0.3"/>
    <row r="288" s="6" customFormat="1" x14ac:dyDescent="0.3"/>
    <row r="289" s="6" customFormat="1" x14ac:dyDescent="0.3"/>
    <row r="290" s="6" customFormat="1" x14ac:dyDescent="0.3"/>
    <row r="291" s="6" customFormat="1" x14ac:dyDescent="0.3"/>
    <row r="292" s="6" customFormat="1" x14ac:dyDescent="0.3"/>
    <row r="293" s="6" customFormat="1" x14ac:dyDescent="0.3"/>
    <row r="294" s="6" customFormat="1" x14ac:dyDescent="0.3"/>
    <row r="295" s="6" customFormat="1" x14ac:dyDescent="0.3"/>
    <row r="296" s="6" customFormat="1" x14ac:dyDescent="0.3"/>
    <row r="297" s="6" customFormat="1" x14ac:dyDescent="0.3"/>
    <row r="298" s="6" customFormat="1" x14ac:dyDescent="0.3"/>
    <row r="299" s="6" customFormat="1" x14ac:dyDescent="0.3"/>
    <row r="300" s="6" customFormat="1" x14ac:dyDescent="0.3"/>
    <row r="301" s="6" customFormat="1" x14ac:dyDescent="0.3"/>
    <row r="302" s="6" customFormat="1" x14ac:dyDescent="0.3"/>
    <row r="303" s="6" customFormat="1" x14ac:dyDescent="0.3"/>
    <row r="304" s="6" customFormat="1" x14ac:dyDescent="0.3"/>
    <row r="305" s="6" customFormat="1" x14ac:dyDescent="0.3"/>
    <row r="306" s="6" customFormat="1" x14ac:dyDescent="0.3"/>
    <row r="307" s="6" customFormat="1" x14ac:dyDescent="0.3"/>
    <row r="308" s="6" customFormat="1" x14ac:dyDescent="0.3"/>
    <row r="309" s="6" customFormat="1" x14ac:dyDescent="0.3"/>
    <row r="310" s="6" customFormat="1" x14ac:dyDescent="0.3"/>
    <row r="311" s="6" customFormat="1" x14ac:dyDescent="0.3"/>
    <row r="312" s="6" customFormat="1" x14ac:dyDescent="0.3"/>
    <row r="313" s="6" customFormat="1" x14ac:dyDescent="0.3"/>
    <row r="314" s="6" customFormat="1" x14ac:dyDescent="0.3"/>
    <row r="315" s="6" customFormat="1" x14ac:dyDescent="0.3"/>
    <row r="316" s="6" customFormat="1" x14ac:dyDescent="0.3"/>
    <row r="317" s="6" customFormat="1" x14ac:dyDescent="0.3"/>
    <row r="318" s="6" customFormat="1" x14ac:dyDescent="0.3"/>
    <row r="319" s="6" customFormat="1" x14ac:dyDescent="0.3"/>
    <row r="320" s="6" customFormat="1" x14ac:dyDescent="0.3"/>
    <row r="321" s="6" customFormat="1" x14ac:dyDescent="0.3"/>
    <row r="322" s="6" customFormat="1" x14ac:dyDescent="0.3"/>
    <row r="323" s="6" customFormat="1" x14ac:dyDescent="0.3"/>
    <row r="324" s="6" customFormat="1" x14ac:dyDescent="0.3"/>
    <row r="325" s="6" customFormat="1" x14ac:dyDescent="0.3"/>
    <row r="326" s="6" customFormat="1" x14ac:dyDescent="0.3"/>
    <row r="327" s="6" customFormat="1" x14ac:dyDescent="0.3"/>
    <row r="328" s="6" customFormat="1" x14ac:dyDescent="0.3"/>
    <row r="329" s="6" customFormat="1" x14ac:dyDescent="0.3"/>
    <row r="330" s="6" customFormat="1" x14ac:dyDescent="0.3"/>
    <row r="331" s="6" customFormat="1" x14ac:dyDescent="0.3"/>
    <row r="332" s="6" customFormat="1" x14ac:dyDescent="0.3"/>
    <row r="333" s="6" customFormat="1" x14ac:dyDescent="0.3"/>
    <row r="334" s="6" customFormat="1" x14ac:dyDescent="0.3"/>
    <row r="335" s="6" customFormat="1" x14ac:dyDescent="0.3"/>
    <row r="336" s="6" customFormat="1" x14ac:dyDescent="0.3"/>
    <row r="337" s="6" customFormat="1" x14ac:dyDescent="0.3"/>
    <row r="338" s="6" customFormat="1" x14ac:dyDescent="0.3"/>
    <row r="339" s="6" customFormat="1" x14ac:dyDescent="0.3"/>
    <row r="340" s="6" customFormat="1" x14ac:dyDescent="0.3"/>
    <row r="341" s="6" customFormat="1" x14ac:dyDescent="0.3"/>
    <row r="342" s="6" customFormat="1" x14ac:dyDescent="0.3"/>
    <row r="343" s="6" customFormat="1" x14ac:dyDescent="0.3"/>
    <row r="344" s="6" customFormat="1" x14ac:dyDescent="0.3"/>
    <row r="345" s="6" customFormat="1" x14ac:dyDescent="0.3"/>
    <row r="346" s="6" customFormat="1" x14ac:dyDescent="0.3"/>
    <row r="347" s="6" customFormat="1" x14ac:dyDescent="0.3"/>
    <row r="348" s="6" customFormat="1" x14ac:dyDescent="0.3"/>
    <row r="349" s="6" customFormat="1" x14ac:dyDescent="0.3"/>
    <row r="350" s="6" customFormat="1" x14ac:dyDescent="0.3"/>
    <row r="351" s="6" customFormat="1" x14ac:dyDescent="0.3"/>
    <row r="352" s="6" customFormat="1" x14ac:dyDescent="0.3"/>
    <row r="353" s="6" customFormat="1" x14ac:dyDescent="0.3"/>
    <row r="354" s="6" customFormat="1" x14ac:dyDescent="0.3"/>
    <row r="355" s="6" customFormat="1" x14ac:dyDescent="0.3"/>
    <row r="356" s="6" customFormat="1" x14ac:dyDescent="0.3"/>
    <row r="357" s="6" customFormat="1" x14ac:dyDescent="0.3"/>
    <row r="358" s="6" customFormat="1" x14ac:dyDescent="0.3"/>
    <row r="359" s="6" customFormat="1" x14ac:dyDescent="0.3"/>
    <row r="360" s="6" customFormat="1" x14ac:dyDescent="0.3"/>
    <row r="361" s="6" customFormat="1" x14ac:dyDescent="0.3"/>
    <row r="362" s="6" customFormat="1" x14ac:dyDescent="0.3"/>
    <row r="363" s="6" customFormat="1" x14ac:dyDescent="0.3"/>
    <row r="364" s="6" customFormat="1" x14ac:dyDescent="0.3"/>
    <row r="365" s="6" customFormat="1" x14ac:dyDescent="0.3"/>
    <row r="366" s="6" customFormat="1" x14ac:dyDescent="0.3"/>
    <row r="367" s="6" customFormat="1" x14ac:dyDescent="0.3"/>
    <row r="368" s="6" customFormat="1" x14ac:dyDescent="0.3"/>
    <row r="369" s="6" customFormat="1" x14ac:dyDescent="0.3"/>
    <row r="370" s="6" customFormat="1" x14ac:dyDescent="0.3"/>
    <row r="371" s="6" customFormat="1" x14ac:dyDescent="0.3"/>
    <row r="372" s="6" customFormat="1" x14ac:dyDescent="0.3"/>
    <row r="373" s="6" customFormat="1" x14ac:dyDescent="0.3"/>
    <row r="374" s="6" customFormat="1" x14ac:dyDescent="0.3"/>
    <row r="375" s="6" customFormat="1" x14ac:dyDescent="0.3"/>
    <row r="376" s="6" customFormat="1" x14ac:dyDescent="0.3"/>
    <row r="377" s="6" customFormat="1" x14ac:dyDescent="0.3"/>
    <row r="378" s="6" customFormat="1" x14ac:dyDescent="0.3"/>
    <row r="379" s="6" customFormat="1" x14ac:dyDescent="0.3"/>
    <row r="380" s="6" customFormat="1" x14ac:dyDescent="0.3"/>
    <row r="381" s="6" customFormat="1" x14ac:dyDescent="0.3"/>
    <row r="382" s="6" customFormat="1" x14ac:dyDescent="0.3"/>
    <row r="383" s="6" customFormat="1" x14ac:dyDescent="0.3"/>
    <row r="384" s="6" customFormat="1" x14ac:dyDescent="0.3"/>
    <row r="385" s="6" customFormat="1" x14ac:dyDescent="0.3"/>
    <row r="386" s="6" customFormat="1" x14ac:dyDescent="0.3"/>
    <row r="387" s="6" customFormat="1" x14ac:dyDescent="0.3"/>
    <row r="388" s="6" customFormat="1" x14ac:dyDescent="0.3"/>
    <row r="389" s="6" customFormat="1" x14ac:dyDescent="0.3"/>
    <row r="390" s="6" customFormat="1" x14ac:dyDescent="0.3"/>
    <row r="391" s="6" customFormat="1" x14ac:dyDescent="0.3"/>
    <row r="392" s="6" customFormat="1" x14ac:dyDescent="0.3"/>
    <row r="393" s="6" customFormat="1" x14ac:dyDescent="0.3"/>
    <row r="394" s="6" customFormat="1" x14ac:dyDescent="0.3"/>
    <row r="395" s="6" customFormat="1" x14ac:dyDescent="0.3"/>
    <row r="396" s="6" customFormat="1" x14ac:dyDescent="0.3"/>
    <row r="397" s="6" customFormat="1" x14ac:dyDescent="0.3"/>
    <row r="398" s="6" customFormat="1" x14ac:dyDescent="0.3"/>
    <row r="399" s="6" customFormat="1" x14ac:dyDescent="0.3"/>
    <row r="400" s="6" customFormat="1" x14ac:dyDescent="0.3"/>
    <row r="401" s="6" customFormat="1" x14ac:dyDescent="0.3"/>
    <row r="402" s="6" customFormat="1" x14ac:dyDescent="0.3"/>
    <row r="403" s="6" customFormat="1" x14ac:dyDescent="0.3"/>
    <row r="404" s="6" customFormat="1" x14ac:dyDescent="0.3"/>
    <row r="405" s="6" customFormat="1" x14ac:dyDescent="0.3"/>
    <row r="406" s="6" customFormat="1" x14ac:dyDescent="0.3"/>
    <row r="407" s="6" customFormat="1" x14ac:dyDescent="0.3"/>
    <row r="408" s="6" customFormat="1" x14ac:dyDescent="0.3"/>
    <row r="409" s="6" customFormat="1" x14ac:dyDescent="0.3"/>
    <row r="410" s="6" customFormat="1" x14ac:dyDescent="0.3"/>
  </sheetData>
  <sheetProtection algorithmName="SHA-512" hashValue="59HP3cmW2E0KDaj9EUJm5b7GvV9lf25nonf+VIL/EXrg8fPXdzfxYj8L79+7qM0e+d9gR9Tv8oqrcruJGo3bYw==" saltValue="SoA5Sjdz35sa5Vh5dwo+fw==" spinCount="100000" sheet="1" objects="1" scenarios="1"/>
  <mergeCells count="15">
    <mergeCell ref="C10:D10"/>
    <mergeCell ref="B2:I2"/>
    <mergeCell ref="E1:F1"/>
    <mergeCell ref="E10:I10"/>
    <mergeCell ref="C11:I11"/>
    <mergeCell ref="C5:D5"/>
    <mergeCell ref="E5:H5"/>
    <mergeCell ref="E6:I6"/>
    <mergeCell ref="E7:I7"/>
    <mergeCell ref="E8:I8"/>
    <mergeCell ref="E9:I9"/>
    <mergeCell ref="C6:D6"/>
    <mergeCell ref="C7:D7"/>
    <mergeCell ref="C8:D8"/>
    <mergeCell ref="C9:D9"/>
  </mergeCells>
  <phoneticPr fontId="11" type="noConversion"/>
  <conditionalFormatting sqref="K18 K32">
    <cfRule type="cellIs" dxfId="64" priority="59" operator="lessThan">
      <formula>"&lt;.10"</formula>
    </cfRule>
    <cfRule type="cellIs" dxfId="63" priority="58" operator="lessThan">
      <formula>#REF!</formula>
    </cfRule>
    <cfRule type="cellIs" dxfId="62" priority="57" operator="lessThan">
      <formula>#REF!&lt;0.1</formula>
    </cfRule>
    <cfRule type="cellIs" dxfId="61" priority="56" operator="lessThan">
      <formula>#REF!&gt;0.1</formula>
    </cfRule>
    <cfRule type="cellIs" dxfId="60" priority="54" operator="greaterThan">
      <formula>#REF!&gt;0.1</formula>
    </cfRule>
  </conditionalFormatting>
  <conditionalFormatting sqref="K18">
    <cfRule type="cellIs" dxfId="59" priority="32" operator="equal">
      <formula>"Revisar"</formula>
    </cfRule>
    <cfRule type="cellIs" dxfId="58" priority="35" operator="between">
      <formula>0</formula>
      <formula>0.1</formula>
    </cfRule>
    <cfRule type="cellIs" dxfId="57" priority="34" operator="between">
      <formula>0</formula>
      <formula>10</formula>
    </cfRule>
    <cfRule type="cellIs" dxfId="56" priority="33" operator="equal">
      <formula>"Aceptable"</formula>
    </cfRule>
  </conditionalFormatting>
  <conditionalFormatting sqref="K32">
    <cfRule type="cellIs" dxfId="55" priority="31" operator="between">
      <formula>0</formula>
      <formula>0.1</formula>
    </cfRule>
    <cfRule type="cellIs" dxfId="54" priority="30" operator="between">
      <formula>0</formula>
      <formula>10</formula>
    </cfRule>
    <cfRule type="cellIs" dxfId="53" priority="29" operator="equal">
      <formula>"Aceptable"</formula>
    </cfRule>
    <cfRule type="cellIs" dxfId="52" priority="28" operator="equal">
      <formula>"Revisar"</formula>
    </cfRule>
  </conditionalFormatting>
  <conditionalFormatting sqref="K45">
    <cfRule type="cellIs" dxfId="51" priority="23" operator="greaterThan">
      <formula>#REF!&gt;0.1</formula>
    </cfRule>
    <cfRule type="cellIs" dxfId="50" priority="24" operator="lessThan">
      <formula>#REF!&gt;0.1</formula>
    </cfRule>
    <cfRule type="cellIs" dxfId="49" priority="25" operator="lessThan">
      <formula>#REF!&lt;0.1</formula>
    </cfRule>
    <cfRule type="cellIs" dxfId="48" priority="26" operator="lessThan">
      <formula>#REF!</formula>
    </cfRule>
    <cfRule type="cellIs" dxfId="47" priority="27" operator="lessThan">
      <formula>"&lt;.10"</formula>
    </cfRule>
    <cfRule type="cellIs" dxfId="46" priority="19" operator="equal">
      <formula>"Revisar"</formula>
    </cfRule>
    <cfRule type="cellIs" dxfId="45" priority="20" operator="equal">
      <formula>"Aceptable"</formula>
    </cfRule>
    <cfRule type="cellIs" dxfId="44" priority="21" operator="between">
      <formula>0</formula>
      <formula>10</formula>
    </cfRule>
    <cfRule type="cellIs" dxfId="43" priority="22" operator="between">
      <formula>0</formula>
      <formula>0.1</formula>
    </cfRule>
  </conditionalFormatting>
  <conditionalFormatting sqref="K57">
    <cfRule type="cellIs" dxfId="42" priority="18" operator="lessThan">
      <formula>"&lt;.10"</formula>
    </cfRule>
    <cfRule type="cellIs" dxfId="41" priority="17" operator="lessThan">
      <formula>#REF!</formula>
    </cfRule>
    <cfRule type="cellIs" dxfId="40" priority="16" operator="lessThan">
      <formula>#REF!&lt;0.1</formula>
    </cfRule>
    <cfRule type="cellIs" dxfId="39" priority="15" operator="lessThan">
      <formula>#REF!&gt;0.1</formula>
    </cfRule>
    <cfRule type="cellIs" dxfId="38" priority="14" operator="greaterThan">
      <formula>#REF!&gt;0.1</formula>
    </cfRule>
    <cfRule type="cellIs" dxfId="37" priority="13" operator="between">
      <formula>0</formula>
      <formula>0.1</formula>
    </cfRule>
    <cfRule type="cellIs" dxfId="36" priority="12" operator="between">
      <formula>0</formula>
      <formula>10</formula>
    </cfRule>
    <cfRule type="cellIs" dxfId="35" priority="11" operator="equal">
      <formula>"Aceptable"</formula>
    </cfRule>
    <cfRule type="cellIs" dxfId="34" priority="10" operator="equal">
      <formula>"Revisar"</formula>
    </cfRule>
  </conditionalFormatting>
  <conditionalFormatting sqref="K68">
    <cfRule type="cellIs" dxfId="33" priority="2" operator="equal">
      <formula>"Aceptable"</formula>
    </cfRule>
    <cfRule type="cellIs" dxfId="32" priority="3" operator="between">
      <formula>0</formula>
      <formula>10</formula>
    </cfRule>
    <cfRule type="cellIs" dxfId="31" priority="4" operator="between">
      <formula>0</formula>
      <formula>0.1</formula>
    </cfRule>
    <cfRule type="cellIs" dxfId="30" priority="5" operator="greaterThan">
      <formula>#REF!&gt;0.1</formula>
    </cfRule>
    <cfRule type="cellIs" dxfId="29" priority="6" operator="lessThan">
      <formula>#REF!&gt;0.1</formula>
    </cfRule>
    <cfRule type="cellIs" dxfId="28" priority="9" operator="lessThan">
      <formula>"&lt;.10"</formula>
    </cfRule>
    <cfRule type="cellIs" dxfId="27" priority="8" operator="lessThan">
      <formula>#REF!</formula>
    </cfRule>
    <cfRule type="cellIs" dxfId="26" priority="7" operator="lessThan">
      <formula>#REF!&lt;0.1</formula>
    </cfRule>
    <cfRule type="cellIs" dxfId="25" priority="1" operator="equal">
      <formula>"Revisar"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99"/>
  <sheetViews>
    <sheetView topLeftCell="A49" zoomScaleNormal="100" workbookViewId="0">
      <selection activeCell="P72" sqref="P72:P79"/>
    </sheetView>
  </sheetViews>
  <sheetFormatPr baseColWidth="10" defaultColWidth="11.44140625" defaultRowHeight="13.8" x14ac:dyDescent="0.25"/>
  <cols>
    <col min="1" max="1" width="5.6640625" style="34" customWidth="1"/>
    <col min="2" max="2" width="5.6640625" style="35" customWidth="1"/>
    <col min="3" max="3" width="33.109375" style="34" customWidth="1"/>
    <col min="4" max="5" width="17" style="34" customWidth="1"/>
    <col min="6" max="6" width="18.5546875" style="34" customWidth="1"/>
    <col min="7" max="9" width="17" style="34" customWidth="1"/>
    <col min="10" max="10" width="17.6640625" style="34" customWidth="1"/>
    <col min="11" max="11" width="17" style="34" customWidth="1"/>
    <col min="12" max="14" width="12.5546875" style="34" customWidth="1"/>
    <col min="15" max="15" width="21.33203125" style="34" customWidth="1"/>
    <col min="16" max="19" width="8.6640625" style="34" customWidth="1"/>
    <col min="20" max="23" width="12.88671875" style="34" customWidth="1"/>
    <col min="24" max="24" width="11.5546875" style="37" customWidth="1"/>
    <col min="25" max="16384" width="11.44140625" style="34"/>
  </cols>
  <sheetData>
    <row r="1" spans="1:23" x14ac:dyDescent="0.25">
      <c r="C1" s="36"/>
      <c r="D1" s="35"/>
      <c r="E1" s="35"/>
      <c r="F1" s="35"/>
      <c r="G1" s="35"/>
      <c r="H1" s="35"/>
      <c r="I1" s="35"/>
      <c r="J1" s="35"/>
      <c r="K1" s="35"/>
    </row>
    <row r="2" spans="1:23" x14ac:dyDescent="0.25">
      <c r="C2" s="36"/>
      <c r="D2" s="35"/>
      <c r="E2" s="35"/>
      <c r="F2" s="35"/>
      <c r="G2" s="35"/>
      <c r="H2" s="35"/>
      <c r="I2" s="35"/>
      <c r="J2" s="35"/>
      <c r="K2" s="35"/>
    </row>
    <row r="4" spans="1:23" ht="14.4" thickBot="1" x14ac:dyDescent="0.3"/>
    <row r="5" spans="1:23" ht="30" customHeight="1" thickBot="1" x14ac:dyDescent="0.3">
      <c r="C5" s="38"/>
      <c r="D5" s="102" t="str">
        <f>+IngresoDatos!B15</f>
        <v>Idoneidad Funcional</v>
      </c>
      <c r="E5" s="128" t="str">
        <f>+IngresoDatos!C15</f>
        <v>Eficiencia en el desempeño</v>
      </c>
      <c r="F5" s="128" t="str">
        <f>+IngresoDatos!D15</f>
        <v>Compatibilidad</v>
      </c>
      <c r="G5" s="103" t="str">
        <f>+IngresoDatos!E15</f>
        <v>Usabilidad</v>
      </c>
      <c r="H5" s="103" t="str">
        <f>+IngresoDatos!F15</f>
        <v>Fiabilidad</v>
      </c>
      <c r="I5" s="103" t="str">
        <f>+IngresoDatos!G15</f>
        <v>Seguridad</v>
      </c>
      <c r="J5" s="103" t="str">
        <f>+IngresoDatos!H15</f>
        <v>Mantenibilidad</v>
      </c>
      <c r="K5" s="104" t="str">
        <f>+IngresoDatos!I15</f>
        <v>Portabilidad</v>
      </c>
      <c r="L5" s="138" t="s">
        <v>8</v>
      </c>
      <c r="M5" s="139"/>
      <c r="N5" s="139"/>
      <c r="O5" s="139"/>
      <c r="P5" s="139"/>
      <c r="Q5" s="139"/>
      <c r="R5" s="139"/>
      <c r="S5" s="140"/>
      <c r="T5" s="40" t="s">
        <v>7</v>
      </c>
      <c r="U5" s="41" t="s">
        <v>5</v>
      </c>
      <c r="V5" s="40" t="s">
        <v>4</v>
      </c>
      <c r="W5" s="42" t="s">
        <v>6</v>
      </c>
    </row>
    <row r="6" spans="1:23" x14ac:dyDescent="0.25">
      <c r="B6" s="35">
        <v>1</v>
      </c>
      <c r="C6" s="43" t="str">
        <f>+D5</f>
        <v>Idoneidad Funcional</v>
      </c>
      <c r="D6" s="1">
        <v>1</v>
      </c>
      <c r="E6" s="44">
        <f>+IngresoDatos!C16</f>
        <v>1</v>
      </c>
      <c r="F6" s="44">
        <f>+IngresoDatos!D16</f>
        <v>1</v>
      </c>
      <c r="G6" s="44">
        <f>+IngresoDatos!E16</f>
        <v>1</v>
      </c>
      <c r="H6" s="44">
        <f>+IngresoDatos!F16</f>
        <v>1</v>
      </c>
      <c r="I6" s="44">
        <f>+IngresoDatos!G16</f>
        <v>1</v>
      </c>
      <c r="J6" s="44">
        <f>+IngresoDatos!H16</f>
        <v>1</v>
      </c>
      <c r="K6" s="44">
        <f>+IngresoDatos!I16</f>
        <v>1</v>
      </c>
      <c r="L6" s="45">
        <f>+D6/$D$14</f>
        <v>0.125</v>
      </c>
      <c r="M6" s="44">
        <f>+E6/$E$14</f>
        <v>0.125</v>
      </c>
      <c r="N6" s="44">
        <f>+F6/$F$14</f>
        <v>0.125</v>
      </c>
      <c r="O6" s="44">
        <f>+G6/$G$14</f>
        <v>0.125</v>
      </c>
      <c r="P6" s="44">
        <f>+H6/$H$14</f>
        <v>0.125</v>
      </c>
      <c r="Q6" s="44">
        <f>+I6/$I$14</f>
        <v>0.125</v>
      </c>
      <c r="R6" s="44">
        <f>+J6/$J$14</f>
        <v>0.125</v>
      </c>
      <c r="S6" s="105">
        <f>+K6/$K$14</f>
        <v>0.125</v>
      </c>
      <c r="T6" s="46">
        <f>SUM(L6:S6)</f>
        <v>1</v>
      </c>
      <c r="U6" s="47">
        <f>+T6/$T$14</f>
        <v>0.125</v>
      </c>
      <c r="V6" s="48" cm="1">
        <f t="array" ref="V6:V13">+MMULT(D6:K13,U6:U13)</f>
        <v>1</v>
      </c>
      <c r="W6" s="48">
        <f>+V6/U6</f>
        <v>8</v>
      </c>
    </row>
    <row r="7" spans="1:23" x14ac:dyDescent="0.25">
      <c r="B7" s="35">
        <v>2</v>
      </c>
      <c r="C7" s="106" t="str">
        <f>+E5</f>
        <v>Eficiencia en el desempeño</v>
      </c>
      <c r="D7" s="49">
        <f>1/E6</f>
        <v>1</v>
      </c>
      <c r="E7" s="3">
        <v>1</v>
      </c>
      <c r="F7" s="44">
        <f>+IngresoDatos!D17</f>
        <v>1</v>
      </c>
      <c r="G7" s="44">
        <f>+IngresoDatos!E17</f>
        <v>1</v>
      </c>
      <c r="H7" s="44">
        <f>+IngresoDatos!F17</f>
        <v>1</v>
      </c>
      <c r="I7" s="44">
        <f>+IngresoDatos!G17</f>
        <v>1</v>
      </c>
      <c r="J7" s="44">
        <f>+IngresoDatos!H17</f>
        <v>1</v>
      </c>
      <c r="K7" s="105">
        <f>+IngresoDatos!I17</f>
        <v>1</v>
      </c>
      <c r="L7" s="49">
        <f t="shared" ref="L7:L13" si="0">+D7/$D$14</f>
        <v>0.125</v>
      </c>
      <c r="M7" s="50">
        <f t="shared" ref="M7:M13" si="1">+E7/$E$14</f>
        <v>0.125</v>
      </c>
      <c r="N7" s="50">
        <f t="shared" ref="N7:N13" si="2">+F7/$F$14</f>
        <v>0.125</v>
      </c>
      <c r="O7" s="50">
        <f t="shared" ref="O7:O13" si="3">+G7/$G$14</f>
        <v>0.125</v>
      </c>
      <c r="P7" s="50">
        <f t="shared" ref="P7:P13" si="4">+H7/$H$14</f>
        <v>0.125</v>
      </c>
      <c r="Q7" s="50">
        <f t="shared" ref="Q7:Q13" si="5">+I7/$I$14</f>
        <v>0.125</v>
      </c>
      <c r="R7" s="50">
        <f t="shared" ref="R7:R13" si="6">+J7/$J$14</f>
        <v>0.125</v>
      </c>
      <c r="S7" s="107">
        <f t="shared" ref="S7:S13" si="7">+K7/$K$14</f>
        <v>0.125</v>
      </c>
      <c r="T7" s="51">
        <f t="shared" ref="T7:T13" si="8">SUM(L7:S7)</f>
        <v>1</v>
      </c>
      <c r="U7" s="52">
        <f t="shared" ref="U7:U13" si="9">+T7/$T$14</f>
        <v>0.125</v>
      </c>
      <c r="V7" s="53">
        <v>1</v>
      </c>
      <c r="W7" s="53">
        <f t="shared" ref="W7:W13" si="10">+V7/U7</f>
        <v>8</v>
      </c>
    </row>
    <row r="8" spans="1:23" x14ac:dyDescent="0.25">
      <c r="B8" s="35">
        <v>3</v>
      </c>
      <c r="C8" s="106" t="str">
        <f>+F5</f>
        <v>Compatibilidad</v>
      </c>
      <c r="D8" s="49">
        <f>1/F6</f>
        <v>1</v>
      </c>
      <c r="E8" s="50">
        <f>1/F7</f>
        <v>1</v>
      </c>
      <c r="F8" s="3">
        <v>1</v>
      </c>
      <c r="G8" s="44">
        <f>+IngresoDatos!E18</f>
        <v>1</v>
      </c>
      <c r="H8" s="44">
        <f>+IngresoDatos!F18</f>
        <v>1</v>
      </c>
      <c r="I8" s="44">
        <f>+IngresoDatos!G18</f>
        <v>1</v>
      </c>
      <c r="J8" s="44">
        <f>+IngresoDatos!H18</f>
        <v>1</v>
      </c>
      <c r="K8" s="105">
        <f>+IngresoDatos!I18</f>
        <v>1</v>
      </c>
      <c r="L8" s="49">
        <f t="shared" si="0"/>
        <v>0.125</v>
      </c>
      <c r="M8" s="50">
        <f t="shared" si="1"/>
        <v>0.125</v>
      </c>
      <c r="N8" s="50">
        <f t="shared" si="2"/>
        <v>0.125</v>
      </c>
      <c r="O8" s="50">
        <f t="shared" si="3"/>
        <v>0.125</v>
      </c>
      <c r="P8" s="50">
        <f t="shared" si="4"/>
        <v>0.125</v>
      </c>
      <c r="Q8" s="50">
        <f t="shared" si="5"/>
        <v>0.125</v>
      </c>
      <c r="R8" s="50">
        <f t="shared" si="6"/>
        <v>0.125</v>
      </c>
      <c r="S8" s="107">
        <f t="shared" si="7"/>
        <v>0.125</v>
      </c>
      <c r="T8" s="51">
        <f t="shared" si="8"/>
        <v>1</v>
      </c>
      <c r="U8" s="52">
        <f t="shared" si="9"/>
        <v>0.125</v>
      </c>
      <c r="V8" s="53">
        <v>1</v>
      </c>
      <c r="W8" s="53">
        <f t="shared" si="10"/>
        <v>8</v>
      </c>
    </row>
    <row r="9" spans="1:23" x14ac:dyDescent="0.25">
      <c r="B9" s="35">
        <v>4</v>
      </c>
      <c r="C9" s="106" t="str">
        <f>+G5</f>
        <v>Usabilidad</v>
      </c>
      <c r="D9" s="49">
        <f>1/G6</f>
        <v>1</v>
      </c>
      <c r="E9" s="50">
        <f>1/G7</f>
        <v>1</v>
      </c>
      <c r="F9" s="50">
        <f>1/G8</f>
        <v>1</v>
      </c>
      <c r="G9" s="3">
        <v>1</v>
      </c>
      <c r="H9" s="44">
        <f>+IngresoDatos!F19</f>
        <v>1</v>
      </c>
      <c r="I9" s="44">
        <f>+IngresoDatos!G19</f>
        <v>1</v>
      </c>
      <c r="J9" s="44">
        <f>+IngresoDatos!H19</f>
        <v>1</v>
      </c>
      <c r="K9" s="105">
        <f>+IngresoDatos!I19</f>
        <v>1</v>
      </c>
      <c r="L9" s="49">
        <f t="shared" si="0"/>
        <v>0.125</v>
      </c>
      <c r="M9" s="50">
        <f t="shared" si="1"/>
        <v>0.125</v>
      </c>
      <c r="N9" s="50">
        <f t="shared" si="2"/>
        <v>0.125</v>
      </c>
      <c r="O9" s="50">
        <f t="shared" si="3"/>
        <v>0.125</v>
      </c>
      <c r="P9" s="50">
        <f t="shared" si="4"/>
        <v>0.125</v>
      </c>
      <c r="Q9" s="50">
        <f t="shared" si="5"/>
        <v>0.125</v>
      </c>
      <c r="R9" s="50">
        <f t="shared" si="6"/>
        <v>0.125</v>
      </c>
      <c r="S9" s="107">
        <f t="shared" si="7"/>
        <v>0.125</v>
      </c>
      <c r="T9" s="51">
        <f t="shared" si="8"/>
        <v>1</v>
      </c>
      <c r="U9" s="52">
        <f t="shared" si="9"/>
        <v>0.125</v>
      </c>
      <c r="V9" s="53">
        <v>1</v>
      </c>
      <c r="W9" s="53">
        <f t="shared" si="10"/>
        <v>8</v>
      </c>
    </row>
    <row r="10" spans="1:23" x14ac:dyDescent="0.25">
      <c r="B10" s="35">
        <v>5</v>
      </c>
      <c r="C10" s="106" t="str">
        <f>+H5</f>
        <v>Fiabilidad</v>
      </c>
      <c r="D10" s="49">
        <f>1/H6</f>
        <v>1</v>
      </c>
      <c r="E10" s="50">
        <f>1/H7</f>
        <v>1</v>
      </c>
      <c r="F10" s="50">
        <f>1/H8</f>
        <v>1</v>
      </c>
      <c r="G10" s="50">
        <f>1/H9</f>
        <v>1</v>
      </c>
      <c r="H10" s="3">
        <v>1</v>
      </c>
      <c r="I10" s="44">
        <f>+IngresoDatos!G20</f>
        <v>1</v>
      </c>
      <c r="J10" s="44">
        <f>+IngresoDatos!H20</f>
        <v>1</v>
      </c>
      <c r="K10" s="105">
        <f>+IngresoDatos!I20</f>
        <v>1</v>
      </c>
      <c r="L10" s="49">
        <f t="shared" si="0"/>
        <v>0.125</v>
      </c>
      <c r="M10" s="50">
        <f t="shared" si="1"/>
        <v>0.125</v>
      </c>
      <c r="N10" s="50">
        <f t="shared" si="2"/>
        <v>0.125</v>
      </c>
      <c r="O10" s="50">
        <f t="shared" si="3"/>
        <v>0.125</v>
      </c>
      <c r="P10" s="50">
        <f t="shared" si="4"/>
        <v>0.125</v>
      </c>
      <c r="Q10" s="50">
        <f t="shared" si="5"/>
        <v>0.125</v>
      </c>
      <c r="R10" s="50">
        <f t="shared" si="6"/>
        <v>0.125</v>
      </c>
      <c r="S10" s="107">
        <f t="shared" si="7"/>
        <v>0.125</v>
      </c>
      <c r="T10" s="51">
        <f t="shared" si="8"/>
        <v>1</v>
      </c>
      <c r="U10" s="52">
        <f t="shared" si="9"/>
        <v>0.125</v>
      </c>
      <c r="V10" s="53">
        <v>1</v>
      </c>
      <c r="W10" s="53">
        <f t="shared" si="10"/>
        <v>8</v>
      </c>
    </row>
    <row r="11" spans="1:23" x14ac:dyDescent="0.25">
      <c r="B11" s="35">
        <v>6</v>
      </c>
      <c r="C11" s="106" t="str">
        <f>+I5</f>
        <v>Seguridad</v>
      </c>
      <c r="D11" s="49">
        <f>1/I6</f>
        <v>1</v>
      </c>
      <c r="E11" s="50">
        <f>1/I7</f>
        <v>1</v>
      </c>
      <c r="F11" s="50">
        <f>1/I8</f>
        <v>1</v>
      </c>
      <c r="G11" s="50">
        <f>1/I9</f>
        <v>1</v>
      </c>
      <c r="H11" s="50">
        <f>1/I10</f>
        <v>1</v>
      </c>
      <c r="I11" s="3">
        <v>1</v>
      </c>
      <c r="J11" s="44">
        <f>+IngresoDatos!H21</f>
        <v>1</v>
      </c>
      <c r="K11" s="105">
        <f>+IngresoDatos!I21</f>
        <v>1</v>
      </c>
      <c r="L11" s="49">
        <f t="shared" si="0"/>
        <v>0.125</v>
      </c>
      <c r="M11" s="50">
        <f t="shared" si="1"/>
        <v>0.125</v>
      </c>
      <c r="N11" s="50">
        <f t="shared" si="2"/>
        <v>0.125</v>
      </c>
      <c r="O11" s="50">
        <f t="shared" si="3"/>
        <v>0.125</v>
      </c>
      <c r="P11" s="50">
        <f t="shared" si="4"/>
        <v>0.125</v>
      </c>
      <c r="Q11" s="50">
        <f t="shared" si="5"/>
        <v>0.125</v>
      </c>
      <c r="R11" s="50">
        <f t="shared" si="6"/>
        <v>0.125</v>
      </c>
      <c r="S11" s="107">
        <f t="shared" si="7"/>
        <v>0.125</v>
      </c>
      <c r="T11" s="51">
        <f t="shared" si="8"/>
        <v>1</v>
      </c>
      <c r="U11" s="52">
        <f t="shared" si="9"/>
        <v>0.125</v>
      </c>
      <c r="V11" s="53">
        <v>1</v>
      </c>
      <c r="W11" s="53">
        <f t="shared" si="10"/>
        <v>8</v>
      </c>
    </row>
    <row r="12" spans="1:23" x14ac:dyDescent="0.25">
      <c r="B12" s="35">
        <v>7</v>
      </c>
      <c r="C12" s="106" t="str">
        <f>+J5</f>
        <v>Mantenibilidad</v>
      </c>
      <c r="D12" s="49">
        <f>1/J6</f>
        <v>1</v>
      </c>
      <c r="E12" s="50">
        <f>1/J7</f>
        <v>1</v>
      </c>
      <c r="F12" s="50">
        <f>1/J8</f>
        <v>1</v>
      </c>
      <c r="G12" s="50">
        <f>1/J9</f>
        <v>1</v>
      </c>
      <c r="H12" s="50">
        <f>1/J10</f>
        <v>1</v>
      </c>
      <c r="I12" s="50">
        <f>1/J11</f>
        <v>1</v>
      </c>
      <c r="J12" s="3">
        <v>1</v>
      </c>
      <c r="K12" s="105">
        <f>+IngresoDatos!I22</f>
        <v>1</v>
      </c>
      <c r="L12" s="49">
        <f t="shared" si="0"/>
        <v>0.125</v>
      </c>
      <c r="M12" s="50">
        <f t="shared" si="1"/>
        <v>0.125</v>
      </c>
      <c r="N12" s="50">
        <f t="shared" si="2"/>
        <v>0.125</v>
      </c>
      <c r="O12" s="50">
        <f t="shared" si="3"/>
        <v>0.125</v>
      </c>
      <c r="P12" s="50">
        <f t="shared" si="4"/>
        <v>0.125</v>
      </c>
      <c r="Q12" s="50">
        <f t="shared" si="5"/>
        <v>0.125</v>
      </c>
      <c r="R12" s="50">
        <f t="shared" si="6"/>
        <v>0.125</v>
      </c>
      <c r="S12" s="107">
        <f t="shared" si="7"/>
        <v>0.125</v>
      </c>
      <c r="T12" s="51">
        <f t="shared" si="8"/>
        <v>1</v>
      </c>
      <c r="U12" s="52">
        <f t="shared" si="9"/>
        <v>0.125</v>
      </c>
      <c r="V12" s="53">
        <v>1</v>
      </c>
      <c r="W12" s="53">
        <f t="shared" si="10"/>
        <v>8</v>
      </c>
    </row>
    <row r="13" spans="1:23" ht="14.4" thickBot="1" x14ac:dyDescent="0.3">
      <c r="B13" s="35">
        <v>8</v>
      </c>
      <c r="C13" s="108" t="str">
        <f>+K5</f>
        <v>Portabilidad</v>
      </c>
      <c r="D13" s="109">
        <f>1/K6</f>
        <v>1</v>
      </c>
      <c r="E13" s="110">
        <f>1/K7</f>
        <v>1</v>
      </c>
      <c r="F13" s="110">
        <f>1/K8</f>
        <v>1</v>
      </c>
      <c r="G13" s="110">
        <f>1/K9</f>
        <v>1</v>
      </c>
      <c r="H13" s="110">
        <f>1/K10</f>
        <v>1</v>
      </c>
      <c r="I13" s="110">
        <f>1/K11</f>
        <v>1</v>
      </c>
      <c r="J13" s="110">
        <f>1/K12</f>
        <v>1</v>
      </c>
      <c r="K13" s="111">
        <v>1</v>
      </c>
      <c r="L13" s="109">
        <f t="shared" si="0"/>
        <v>0.125</v>
      </c>
      <c r="M13" s="110">
        <f t="shared" si="1"/>
        <v>0.125</v>
      </c>
      <c r="N13" s="110">
        <f t="shared" si="2"/>
        <v>0.125</v>
      </c>
      <c r="O13" s="110">
        <f t="shared" si="3"/>
        <v>0.125</v>
      </c>
      <c r="P13" s="110">
        <f t="shared" si="4"/>
        <v>0.125</v>
      </c>
      <c r="Q13" s="110">
        <f t="shared" si="5"/>
        <v>0.125</v>
      </c>
      <c r="R13" s="110">
        <f t="shared" si="6"/>
        <v>0.125</v>
      </c>
      <c r="S13" s="112">
        <f t="shared" si="7"/>
        <v>0.125</v>
      </c>
      <c r="T13" s="113">
        <f t="shared" si="8"/>
        <v>1</v>
      </c>
      <c r="U13" s="99">
        <f t="shared" si="9"/>
        <v>0.125</v>
      </c>
      <c r="V13" s="114">
        <v>1</v>
      </c>
      <c r="W13" s="114">
        <f t="shared" si="10"/>
        <v>8</v>
      </c>
    </row>
    <row r="14" spans="1:23" ht="14.4" thickBot="1" x14ac:dyDescent="0.3">
      <c r="A14" s="34" t="s">
        <v>9</v>
      </c>
      <c r="B14" s="35">
        <f>+COUNT(B6:B13)</f>
        <v>8</v>
      </c>
      <c r="C14" s="55" t="s">
        <v>3</v>
      </c>
      <c r="D14" s="56">
        <f>SUM(D6:D13)</f>
        <v>8</v>
      </c>
      <c r="E14" s="57">
        <f t="shared" ref="E14:K14" si="11">SUM(E6:E13)</f>
        <v>8</v>
      </c>
      <c r="F14" s="57">
        <f t="shared" si="11"/>
        <v>8</v>
      </c>
      <c r="G14" s="57">
        <f t="shared" si="11"/>
        <v>8</v>
      </c>
      <c r="H14" s="57">
        <f t="shared" si="11"/>
        <v>8</v>
      </c>
      <c r="I14" s="57">
        <f t="shared" si="11"/>
        <v>8</v>
      </c>
      <c r="J14" s="57">
        <f t="shared" si="11"/>
        <v>8</v>
      </c>
      <c r="K14" s="115">
        <f t="shared" si="11"/>
        <v>8</v>
      </c>
      <c r="L14" s="101">
        <f>SUM(L6:L13)</f>
        <v>1</v>
      </c>
      <c r="M14" s="59">
        <f t="shared" ref="M14:S14" si="12">SUM(M6:M13)</f>
        <v>1</v>
      </c>
      <c r="N14" s="59">
        <f t="shared" si="12"/>
        <v>1</v>
      </c>
      <c r="O14" s="59">
        <f t="shared" si="12"/>
        <v>1</v>
      </c>
      <c r="P14" s="59">
        <f t="shared" si="12"/>
        <v>1</v>
      </c>
      <c r="Q14" s="59">
        <f t="shared" si="12"/>
        <v>1</v>
      </c>
      <c r="R14" s="59">
        <f t="shared" si="12"/>
        <v>1</v>
      </c>
      <c r="S14" s="60">
        <f t="shared" si="12"/>
        <v>1</v>
      </c>
      <c r="T14" s="116">
        <f>SUM(T6:T13)</f>
        <v>8</v>
      </c>
      <c r="U14" s="35">
        <f t="shared" ref="U14" si="13">+T14/8</f>
        <v>1</v>
      </c>
      <c r="W14" s="34">
        <f>SUM(W6:W13)/8</f>
        <v>8</v>
      </c>
    </row>
    <row r="16" spans="1:23" ht="14.4" thickBot="1" x14ac:dyDescent="0.3"/>
    <row r="17" spans="3:11" x14ac:dyDescent="0.25">
      <c r="C17" s="63" t="s">
        <v>10</v>
      </c>
      <c r="D17" s="64">
        <v>3</v>
      </c>
      <c r="E17" s="64">
        <v>4</v>
      </c>
      <c r="F17" s="64">
        <v>5</v>
      </c>
      <c r="G17" s="64">
        <v>6</v>
      </c>
      <c r="H17" s="64">
        <v>7</v>
      </c>
      <c r="I17" s="64">
        <v>8</v>
      </c>
      <c r="J17" s="64">
        <v>9</v>
      </c>
      <c r="K17" s="65">
        <v>10</v>
      </c>
    </row>
    <row r="18" spans="3:11" ht="14.4" thickBot="1" x14ac:dyDescent="0.3">
      <c r="C18" s="66" t="s">
        <v>11</v>
      </c>
      <c r="D18" s="67">
        <v>0.57999999999999996</v>
      </c>
      <c r="E18" s="67">
        <v>0.9</v>
      </c>
      <c r="F18" s="67">
        <v>1.1200000000000001</v>
      </c>
      <c r="G18" s="67">
        <v>1.24</v>
      </c>
      <c r="H18" s="67">
        <v>1.32</v>
      </c>
      <c r="I18" s="67">
        <v>1.41</v>
      </c>
      <c r="J18" s="67">
        <v>1.45</v>
      </c>
      <c r="K18" s="68">
        <v>1.49</v>
      </c>
    </row>
    <row r="20" spans="3:11" ht="14.4" thickBot="1" x14ac:dyDescent="0.3"/>
    <row r="21" spans="3:11" ht="16.8" x14ac:dyDescent="0.3">
      <c r="C21" s="69" t="s">
        <v>12</v>
      </c>
      <c r="D21" s="70" t="s">
        <v>22</v>
      </c>
      <c r="E21" s="71">
        <f>+W14</f>
        <v>8</v>
      </c>
    </row>
    <row r="22" spans="3:11" ht="16.8" x14ac:dyDescent="0.3">
      <c r="C22" s="72" t="s">
        <v>13</v>
      </c>
      <c r="D22" s="73"/>
      <c r="E22" s="74">
        <f>+(W14-B14)/(B14-1)</f>
        <v>0</v>
      </c>
      <c r="F22" s="36"/>
    </row>
    <row r="23" spans="3:11" ht="16.8" x14ac:dyDescent="0.3">
      <c r="C23" s="72" t="s">
        <v>11</v>
      </c>
      <c r="D23" s="73"/>
      <c r="E23" s="74">
        <v>1.41</v>
      </c>
    </row>
    <row r="24" spans="3:11" ht="16.8" x14ac:dyDescent="0.3">
      <c r="C24" s="72" t="s">
        <v>14</v>
      </c>
      <c r="D24" s="73"/>
      <c r="E24" s="74">
        <f>IFERROR(E22/E23,"")</f>
        <v>0</v>
      </c>
    </row>
    <row r="25" spans="3:11" ht="17.399999999999999" thickBot="1" x14ac:dyDescent="0.35">
      <c r="C25" s="75" t="s">
        <v>15</v>
      </c>
      <c r="D25" s="76" t="s">
        <v>39</v>
      </c>
      <c r="E25" s="77" t="str">
        <f>IFERROR(IF(E24&lt;=0.1,"Aceptable","Revisar"),"")</f>
        <v>Aceptable</v>
      </c>
    </row>
    <row r="26" spans="3:11" ht="16.8" x14ac:dyDescent="0.3">
      <c r="C26" s="78"/>
      <c r="D26" s="78"/>
    </row>
    <row r="27" spans="3:11" ht="16.8" x14ac:dyDescent="0.3">
      <c r="C27" s="78"/>
      <c r="D27" s="78"/>
    </row>
    <row r="29" spans="3:11" ht="16.8" x14ac:dyDescent="0.3">
      <c r="C29" s="79" t="s">
        <v>32</v>
      </c>
    </row>
    <row r="30" spans="3:11" ht="14.4" thickBot="1" x14ac:dyDescent="0.3"/>
    <row r="31" spans="3:11" x14ac:dyDescent="0.25">
      <c r="C31" s="34" t="s">
        <v>33</v>
      </c>
      <c r="D31" s="80">
        <f>+D6</f>
        <v>1</v>
      </c>
      <c r="E31" s="81">
        <f t="shared" ref="E31:K31" si="14">+E6</f>
        <v>1</v>
      </c>
      <c r="F31" s="81">
        <f t="shared" si="14"/>
        <v>1</v>
      </c>
      <c r="G31" s="81">
        <f t="shared" si="14"/>
        <v>1</v>
      </c>
      <c r="H31" s="81">
        <f t="shared" si="14"/>
        <v>1</v>
      </c>
      <c r="I31" s="81">
        <f t="shared" si="14"/>
        <v>1</v>
      </c>
      <c r="J31" s="81">
        <f t="shared" si="14"/>
        <v>1</v>
      </c>
      <c r="K31" s="117">
        <f t="shared" si="14"/>
        <v>1</v>
      </c>
    </row>
    <row r="32" spans="3:11" x14ac:dyDescent="0.25">
      <c r="D32" s="82">
        <f>+D7</f>
        <v>1</v>
      </c>
      <c r="E32" s="83">
        <f t="shared" ref="E32:K32" si="15">+E7</f>
        <v>1</v>
      </c>
      <c r="F32" s="83">
        <f t="shared" si="15"/>
        <v>1</v>
      </c>
      <c r="G32" s="83">
        <f t="shared" si="15"/>
        <v>1</v>
      </c>
      <c r="H32" s="83">
        <f t="shared" si="15"/>
        <v>1</v>
      </c>
      <c r="I32" s="83">
        <f t="shared" si="15"/>
        <v>1</v>
      </c>
      <c r="J32" s="83">
        <f t="shared" si="15"/>
        <v>1</v>
      </c>
      <c r="K32" s="118">
        <f t="shared" si="15"/>
        <v>1</v>
      </c>
    </row>
    <row r="33" spans="3:13" x14ac:dyDescent="0.25">
      <c r="D33" s="82">
        <f t="shared" ref="D33:K38" si="16">+D8</f>
        <v>1</v>
      </c>
      <c r="E33" s="83">
        <f t="shared" si="16"/>
        <v>1</v>
      </c>
      <c r="F33" s="83">
        <f t="shared" si="16"/>
        <v>1</v>
      </c>
      <c r="G33" s="83">
        <f t="shared" si="16"/>
        <v>1</v>
      </c>
      <c r="H33" s="83">
        <f t="shared" si="16"/>
        <v>1</v>
      </c>
      <c r="I33" s="83">
        <f t="shared" si="16"/>
        <v>1</v>
      </c>
      <c r="J33" s="83">
        <f t="shared" si="16"/>
        <v>1</v>
      </c>
      <c r="K33" s="118">
        <f t="shared" si="16"/>
        <v>1</v>
      </c>
    </row>
    <row r="34" spans="3:13" x14ac:dyDescent="0.25">
      <c r="D34" s="82">
        <f t="shared" si="16"/>
        <v>1</v>
      </c>
      <c r="E34" s="83">
        <f t="shared" si="16"/>
        <v>1</v>
      </c>
      <c r="F34" s="83">
        <f t="shared" si="16"/>
        <v>1</v>
      </c>
      <c r="G34" s="83">
        <f t="shared" si="16"/>
        <v>1</v>
      </c>
      <c r="H34" s="83">
        <f t="shared" si="16"/>
        <v>1</v>
      </c>
      <c r="I34" s="83">
        <f t="shared" si="16"/>
        <v>1</v>
      </c>
      <c r="J34" s="83">
        <f t="shared" si="16"/>
        <v>1</v>
      </c>
      <c r="K34" s="118">
        <f t="shared" si="16"/>
        <v>1</v>
      </c>
    </row>
    <row r="35" spans="3:13" x14ac:dyDescent="0.25">
      <c r="D35" s="82">
        <f t="shared" si="16"/>
        <v>1</v>
      </c>
      <c r="E35" s="83">
        <f t="shared" si="16"/>
        <v>1</v>
      </c>
      <c r="F35" s="83">
        <f t="shared" si="16"/>
        <v>1</v>
      </c>
      <c r="G35" s="83">
        <f t="shared" si="16"/>
        <v>1</v>
      </c>
      <c r="H35" s="83">
        <f t="shared" si="16"/>
        <v>1</v>
      </c>
      <c r="I35" s="83">
        <f t="shared" si="16"/>
        <v>1</v>
      </c>
      <c r="J35" s="83">
        <f t="shared" si="16"/>
        <v>1</v>
      </c>
      <c r="K35" s="118">
        <f t="shared" si="16"/>
        <v>1</v>
      </c>
    </row>
    <row r="36" spans="3:13" x14ac:dyDescent="0.25">
      <c r="D36" s="82">
        <f t="shared" si="16"/>
        <v>1</v>
      </c>
      <c r="E36" s="83">
        <f t="shared" si="16"/>
        <v>1</v>
      </c>
      <c r="F36" s="83">
        <f t="shared" si="16"/>
        <v>1</v>
      </c>
      <c r="G36" s="83">
        <f t="shared" si="16"/>
        <v>1</v>
      </c>
      <c r="H36" s="83">
        <f t="shared" si="16"/>
        <v>1</v>
      </c>
      <c r="I36" s="83">
        <f t="shared" si="16"/>
        <v>1</v>
      </c>
      <c r="J36" s="83">
        <f t="shared" si="16"/>
        <v>1</v>
      </c>
      <c r="K36" s="118">
        <f t="shared" si="16"/>
        <v>1</v>
      </c>
    </row>
    <row r="37" spans="3:13" x14ac:dyDescent="0.25">
      <c r="D37" s="82">
        <f t="shared" si="16"/>
        <v>1</v>
      </c>
      <c r="E37" s="83">
        <f t="shared" si="16"/>
        <v>1</v>
      </c>
      <c r="F37" s="83">
        <f t="shared" si="16"/>
        <v>1</v>
      </c>
      <c r="G37" s="83">
        <f t="shared" si="16"/>
        <v>1</v>
      </c>
      <c r="H37" s="83">
        <f t="shared" si="16"/>
        <v>1</v>
      </c>
      <c r="I37" s="83">
        <f t="shared" si="16"/>
        <v>1</v>
      </c>
      <c r="J37" s="83">
        <f t="shared" si="16"/>
        <v>1</v>
      </c>
      <c r="K37" s="118">
        <f t="shared" si="16"/>
        <v>1</v>
      </c>
    </row>
    <row r="38" spans="3:13" ht="14.4" thickBot="1" x14ac:dyDescent="0.3">
      <c r="D38" s="119">
        <f t="shared" si="16"/>
        <v>1</v>
      </c>
      <c r="E38" s="120">
        <f t="shared" si="16"/>
        <v>1</v>
      </c>
      <c r="F38" s="120">
        <f t="shared" si="16"/>
        <v>1</v>
      </c>
      <c r="G38" s="120">
        <f t="shared" si="16"/>
        <v>1</v>
      </c>
      <c r="H38" s="120">
        <f t="shared" si="16"/>
        <v>1</v>
      </c>
      <c r="I38" s="120">
        <f t="shared" si="16"/>
        <v>1</v>
      </c>
      <c r="J38" s="120">
        <f t="shared" si="16"/>
        <v>1</v>
      </c>
      <c r="K38" s="121">
        <f t="shared" si="16"/>
        <v>1</v>
      </c>
    </row>
    <row r="41" spans="3:13" ht="14.4" thickBot="1" x14ac:dyDescent="0.3"/>
    <row r="42" spans="3:13" x14ac:dyDescent="0.25">
      <c r="C42" s="34" t="s">
        <v>41</v>
      </c>
      <c r="D42" s="84" cm="1">
        <f t="array" ref="D42:K49">+MMULT(D31:K38,D31:K38)</f>
        <v>8</v>
      </c>
      <c r="E42" s="85">
        <v>8</v>
      </c>
      <c r="F42" s="85">
        <v>8</v>
      </c>
      <c r="G42" s="85">
        <v>8</v>
      </c>
      <c r="H42" s="85">
        <v>8</v>
      </c>
      <c r="I42" s="85">
        <v>8</v>
      </c>
      <c r="J42" s="85">
        <v>8</v>
      </c>
      <c r="K42" s="122">
        <v>8</v>
      </c>
      <c r="L42" s="84">
        <f>SUM(D42:K42)</f>
        <v>64</v>
      </c>
      <c r="M42" s="86">
        <f>+L42/$L$50</f>
        <v>0.125</v>
      </c>
    </row>
    <row r="43" spans="3:13" x14ac:dyDescent="0.25">
      <c r="D43" s="87">
        <v>8</v>
      </c>
      <c r="E43" s="88">
        <v>8</v>
      </c>
      <c r="F43" s="88">
        <v>8</v>
      </c>
      <c r="G43" s="88">
        <v>8</v>
      </c>
      <c r="H43" s="88">
        <v>8</v>
      </c>
      <c r="I43" s="88">
        <v>8</v>
      </c>
      <c r="J43" s="88">
        <v>8</v>
      </c>
      <c r="K43" s="123">
        <v>8</v>
      </c>
      <c r="L43" s="87">
        <f t="shared" ref="L43:L49" si="17">SUM(D43:K43)</f>
        <v>64</v>
      </c>
      <c r="M43" s="89">
        <f t="shared" ref="M43:M49" si="18">+L43/$L$50</f>
        <v>0.125</v>
      </c>
    </row>
    <row r="44" spans="3:13" x14ac:dyDescent="0.25">
      <c r="D44" s="87">
        <v>8</v>
      </c>
      <c r="E44" s="88">
        <v>8</v>
      </c>
      <c r="F44" s="88">
        <v>8</v>
      </c>
      <c r="G44" s="88">
        <v>8</v>
      </c>
      <c r="H44" s="88">
        <v>8</v>
      </c>
      <c r="I44" s="88">
        <v>8</v>
      </c>
      <c r="J44" s="88">
        <v>8</v>
      </c>
      <c r="K44" s="123">
        <v>8</v>
      </c>
      <c r="L44" s="87">
        <f t="shared" si="17"/>
        <v>64</v>
      </c>
      <c r="M44" s="89">
        <f t="shared" si="18"/>
        <v>0.125</v>
      </c>
    </row>
    <row r="45" spans="3:13" x14ac:dyDescent="0.25">
      <c r="D45" s="87">
        <v>8</v>
      </c>
      <c r="E45" s="88">
        <v>8</v>
      </c>
      <c r="F45" s="88">
        <v>8</v>
      </c>
      <c r="G45" s="88">
        <v>8</v>
      </c>
      <c r="H45" s="88">
        <v>8</v>
      </c>
      <c r="I45" s="88">
        <v>8</v>
      </c>
      <c r="J45" s="88">
        <v>8</v>
      </c>
      <c r="K45" s="123">
        <v>8</v>
      </c>
      <c r="L45" s="87">
        <f t="shared" si="17"/>
        <v>64</v>
      </c>
      <c r="M45" s="89">
        <f t="shared" si="18"/>
        <v>0.125</v>
      </c>
    </row>
    <row r="46" spans="3:13" x14ac:dyDescent="0.25">
      <c r="D46" s="87">
        <v>8</v>
      </c>
      <c r="E46" s="88">
        <v>8</v>
      </c>
      <c r="F46" s="88">
        <v>8</v>
      </c>
      <c r="G46" s="88">
        <v>8</v>
      </c>
      <c r="H46" s="88">
        <v>8</v>
      </c>
      <c r="I46" s="88">
        <v>8</v>
      </c>
      <c r="J46" s="88">
        <v>8</v>
      </c>
      <c r="K46" s="123">
        <v>8</v>
      </c>
      <c r="L46" s="87">
        <f t="shared" si="17"/>
        <v>64</v>
      </c>
      <c r="M46" s="89">
        <f t="shared" si="18"/>
        <v>0.125</v>
      </c>
    </row>
    <row r="47" spans="3:13" x14ac:dyDescent="0.25">
      <c r="D47" s="87">
        <v>8</v>
      </c>
      <c r="E47" s="88">
        <v>8</v>
      </c>
      <c r="F47" s="88">
        <v>8</v>
      </c>
      <c r="G47" s="88">
        <v>8</v>
      </c>
      <c r="H47" s="88">
        <v>8</v>
      </c>
      <c r="I47" s="88">
        <v>8</v>
      </c>
      <c r="J47" s="88">
        <v>8</v>
      </c>
      <c r="K47" s="123">
        <v>8</v>
      </c>
      <c r="L47" s="87">
        <f t="shared" si="17"/>
        <v>64</v>
      </c>
      <c r="M47" s="89">
        <f t="shared" si="18"/>
        <v>0.125</v>
      </c>
    </row>
    <row r="48" spans="3:13" x14ac:dyDescent="0.25">
      <c r="D48" s="87">
        <v>8</v>
      </c>
      <c r="E48" s="88">
        <v>8</v>
      </c>
      <c r="F48" s="88">
        <v>8</v>
      </c>
      <c r="G48" s="88">
        <v>8</v>
      </c>
      <c r="H48" s="88">
        <v>8</v>
      </c>
      <c r="I48" s="88">
        <v>8</v>
      </c>
      <c r="J48" s="88">
        <v>8</v>
      </c>
      <c r="K48" s="123">
        <v>8</v>
      </c>
      <c r="L48" s="87">
        <f t="shared" si="17"/>
        <v>64</v>
      </c>
      <c r="M48" s="89">
        <f t="shared" si="18"/>
        <v>0.125</v>
      </c>
    </row>
    <row r="49" spans="3:13" ht="14.4" thickBot="1" x14ac:dyDescent="0.3">
      <c r="D49" s="90">
        <v>8</v>
      </c>
      <c r="E49" s="91">
        <v>8</v>
      </c>
      <c r="F49" s="91">
        <v>8</v>
      </c>
      <c r="G49" s="91">
        <v>8</v>
      </c>
      <c r="H49" s="91">
        <v>8</v>
      </c>
      <c r="I49" s="91">
        <v>8</v>
      </c>
      <c r="J49" s="91">
        <v>8</v>
      </c>
      <c r="K49" s="124">
        <v>8</v>
      </c>
      <c r="L49" s="90">
        <f t="shared" si="17"/>
        <v>64</v>
      </c>
      <c r="M49" s="92">
        <f t="shared" si="18"/>
        <v>0.125</v>
      </c>
    </row>
    <row r="50" spans="3:13" ht="14.4" thickBot="1" x14ac:dyDescent="0.3">
      <c r="L50" s="125">
        <f>SUM(L42:L49)</f>
        <v>512</v>
      </c>
      <c r="M50" s="37"/>
    </row>
    <row r="51" spans="3:13" ht="14.4" thickBot="1" x14ac:dyDescent="0.3">
      <c r="M51" s="37"/>
    </row>
    <row r="52" spans="3:13" x14ac:dyDescent="0.25">
      <c r="C52" s="34" t="s">
        <v>42</v>
      </c>
      <c r="D52" s="84" cm="1">
        <f t="array" ref="D52:K59">+MMULT(_xlfn.ANCHORARRAY(D42),_xlfn.ANCHORARRAY(D42))</f>
        <v>512</v>
      </c>
      <c r="E52" s="85">
        <v>512</v>
      </c>
      <c r="F52" s="85">
        <v>512</v>
      </c>
      <c r="G52" s="85">
        <v>512</v>
      </c>
      <c r="H52" s="85">
        <v>512</v>
      </c>
      <c r="I52" s="85">
        <v>512</v>
      </c>
      <c r="J52" s="85">
        <v>512</v>
      </c>
      <c r="K52" s="122">
        <v>512</v>
      </c>
      <c r="L52" s="84">
        <f>SUM(D52:K52)</f>
        <v>4096</v>
      </c>
      <c r="M52" s="86">
        <f>+L52/$L$60</f>
        <v>0.125</v>
      </c>
    </row>
    <row r="53" spans="3:13" x14ac:dyDescent="0.25">
      <c r="D53" s="87">
        <v>512</v>
      </c>
      <c r="E53" s="88">
        <v>512</v>
      </c>
      <c r="F53" s="88">
        <v>512</v>
      </c>
      <c r="G53" s="88">
        <v>512</v>
      </c>
      <c r="H53" s="88">
        <v>512</v>
      </c>
      <c r="I53" s="88">
        <v>512</v>
      </c>
      <c r="J53" s="88">
        <v>512</v>
      </c>
      <c r="K53" s="123">
        <v>512</v>
      </c>
      <c r="L53" s="87">
        <f t="shared" ref="L53:L59" si="19">SUM(D53:K53)</f>
        <v>4096</v>
      </c>
      <c r="M53" s="89">
        <f t="shared" ref="M53:M59" si="20">+L53/$L$60</f>
        <v>0.125</v>
      </c>
    </row>
    <row r="54" spans="3:13" x14ac:dyDescent="0.25">
      <c r="D54" s="87">
        <v>512</v>
      </c>
      <c r="E54" s="88">
        <v>512</v>
      </c>
      <c r="F54" s="88">
        <v>512</v>
      </c>
      <c r="G54" s="88">
        <v>512</v>
      </c>
      <c r="H54" s="88">
        <v>512</v>
      </c>
      <c r="I54" s="88">
        <v>512</v>
      </c>
      <c r="J54" s="88">
        <v>512</v>
      </c>
      <c r="K54" s="123">
        <v>512</v>
      </c>
      <c r="L54" s="87">
        <f t="shared" si="19"/>
        <v>4096</v>
      </c>
      <c r="M54" s="89">
        <f t="shared" si="20"/>
        <v>0.125</v>
      </c>
    </row>
    <row r="55" spans="3:13" x14ac:dyDescent="0.25">
      <c r="D55" s="87">
        <v>512</v>
      </c>
      <c r="E55" s="88">
        <v>512</v>
      </c>
      <c r="F55" s="88">
        <v>512</v>
      </c>
      <c r="G55" s="88">
        <v>512</v>
      </c>
      <c r="H55" s="88">
        <v>512</v>
      </c>
      <c r="I55" s="88">
        <v>512</v>
      </c>
      <c r="J55" s="88">
        <v>512</v>
      </c>
      <c r="K55" s="123">
        <v>512</v>
      </c>
      <c r="L55" s="87">
        <f t="shared" si="19"/>
        <v>4096</v>
      </c>
      <c r="M55" s="89">
        <f t="shared" si="20"/>
        <v>0.125</v>
      </c>
    </row>
    <row r="56" spans="3:13" x14ac:dyDescent="0.25">
      <c r="D56" s="87">
        <v>512</v>
      </c>
      <c r="E56" s="88">
        <v>512</v>
      </c>
      <c r="F56" s="88">
        <v>512</v>
      </c>
      <c r="G56" s="88">
        <v>512</v>
      </c>
      <c r="H56" s="88">
        <v>512</v>
      </c>
      <c r="I56" s="88">
        <v>512</v>
      </c>
      <c r="J56" s="88">
        <v>512</v>
      </c>
      <c r="K56" s="123">
        <v>512</v>
      </c>
      <c r="L56" s="87">
        <f t="shared" si="19"/>
        <v>4096</v>
      </c>
      <c r="M56" s="89">
        <f t="shared" si="20"/>
        <v>0.125</v>
      </c>
    </row>
    <row r="57" spans="3:13" x14ac:dyDescent="0.25">
      <c r="D57" s="87">
        <v>512</v>
      </c>
      <c r="E57" s="88">
        <v>512</v>
      </c>
      <c r="F57" s="88">
        <v>512</v>
      </c>
      <c r="G57" s="88">
        <v>512</v>
      </c>
      <c r="H57" s="88">
        <v>512</v>
      </c>
      <c r="I57" s="88">
        <v>512</v>
      </c>
      <c r="J57" s="88">
        <v>512</v>
      </c>
      <c r="K57" s="123">
        <v>512</v>
      </c>
      <c r="L57" s="87">
        <f t="shared" si="19"/>
        <v>4096</v>
      </c>
      <c r="M57" s="89">
        <f t="shared" si="20"/>
        <v>0.125</v>
      </c>
    </row>
    <row r="58" spans="3:13" x14ac:dyDescent="0.25">
      <c r="D58" s="87">
        <v>512</v>
      </c>
      <c r="E58" s="88">
        <v>512</v>
      </c>
      <c r="F58" s="88">
        <v>512</v>
      </c>
      <c r="G58" s="88">
        <v>512</v>
      </c>
      <c r="H58" s="88">
        <v>512</v>
      </c>
      <c r="I58" s="88">
        <v>512</v>
      </c>
      <c r="J58" s="88">
        <v>512</v>
      </c>
      <c r="K58" s="123">
        <v>512</v>
      </c>
      <c r="L58" s="87">
        <f t="shared" si="19"/>
        <v>4096</v>
      </c>
      <c r="M58" s="89">
        <f t="shared" si="20"/>
        <v>0.125</v>
      </c>
    </row>
    <row r="59" spans="3:13" ht="14.4" thickBot="1" x14ac:dyDescent="0.3">
      <c r="D59" s="90">
        <v>512</v>
      </c>
      <c r="E59" s="91">
        <v>512</v>
      </c>
      <c r="F59" s="91">
        <v>512</v>
      </c>
      <c r="G59" s="91">
        <v>512</v>
      </c>
      <c r="H59" s="91">
        <v>512</v>
      </c>
      <c r="I59" s="91">
        <v>512</v>
      </c>
      <c r="J59" s="91">
        <v>512</v>
      </c>
      <c r="K59" s="124">
        <v>512</v>
      </c>
      <c r="L59" s="90">
        <f t="shared" si="19"/>
        <v>4096</v>
      </c>
      <c r="M59" s="92">
        <f t="shared" si="20"/>
        <v>0.125</v>
      </c>
    </row>
    <row r="60" spans="3:13" ht="14.4" thickBot="1" x14ac:dyDescent="0.3">
      <c r="L60" s="125">
        <f>SUM(L52:L59)</f>
        <v>32768</v>
      </c>
      <c r="M60" s="37"/>
    </row>
    <row r="61" spans="3:13" ht="14.4" thickBot="1" x14ac:dyDescent="0.3">
      <c r="M61" s="37"/>
    </row>
    <row r="62" spans="3:13" x14ac:dyDescent="0.25">
      <c r="C62" s="34" t="s">
        <v>36</v>
      </c>
      <c r="D62" s="84" cm="1">
        <f t="array" ref="D62:K69">+MMULT(_xlfn.ANCHORARRAY(D52),_xlfn.ANCHORARRAY(D52))</f>
        <v>2097152</v>
      </c>
      <c r="E62" s="85">
        <v>2097152</v>
      </c>
      <c r="F62" s="85">
        <v>2097152</v>
      </c>
      <c r="G62" s="85">
        <v>2097152</v>
      </c>
      <c r="H62" s="85">
        <v>2097152</v>
      </c>
      <c r="I62" s="85">
        <v>2097152</v>
      </c>
      <c r="J62" s="85">
        <v>2097152</v>
      </c>
      <c r="K62" s="122">
        <v>2097152</v>
      </c>
      <c r="L62" s="84">
        <f>SUM(D62:K62)</f>
        <v>16777216</v>
      </c>
      <c r="M62" s="86">
        <f>+L62/$L$70</f>
        <v>0.125</v>
      </c>
    </row>
    <row r="63" spans="3:13" x14ac:dyDescent="0.25">
      <c r="D63" s="87">
        <v>2097152</v>
      </c>
      <c r="E63" s="88">
        <v>2097152</v>
      </c>
      <c r="F63" s="88">
        <v>2097152</v>
      </c>
      <c r="G63" s="88">
        <v>2097152</v>
      </c>
      <c r="H63" s="88">
        <v>2097152</v>
      </c>
      <c r="I63" s="88">
        <v>2097152</v>
      </c>
      <c r="J63" s="88">
        <v>2097152</v>
      </c>
      <c r="K63" s="123">
        <v>2097152</v>
      </c>
      <c r="L63" s="87">
        <f t="shared" ref="L63:L69" si="21">SUM(D63:K63)</f>
        <v>16777216</v>
      </c>
      <c r="M63" s="89">
        <f t="shared" ref="M63:M69" si="22">+L63/$L$70</f>
        <v>0.125</v>
      </c>
    </row>
    <row r="64" spans="3:13" x14ac:dyDescent="0.25">
      <c r="D64" s="87">
        <v>2097152</v>
      </c>
      <c r="E64" s="88">
        <v>2097152</v>
      </c>
      <c r="F64" s="88">
        <v>2097152</v>
      </c>
      <c r="G64" s="88">
        <v>2097152</v>
      </c>
      <c r="H64" s="88">
        <v>2097152</v>
      </c>
      <c r="I64" s="88">
        <v>2097152</v>
      </c>
      <c r="J64" s="88">
        <v>2097152</v>
      </c>
      <c r="K64" s="123">
        <v>2097152</v>
      </c>
      <c r="L64" s="87">
        <f t="shared" si="21"/>
        <v>16777216</v>
      </c>
      <c r="M64" s="89">
        <f t="shared" si="22"/>
        <v>0.125</v>
      </c>
    </row>
    <row r="65" spans="3:16" x14ac:dyDescent="0.25">
      <c r="D65" s="87">
        <v>2097152</v>
      </c>
      <c r="E65" s="88">
        <v>2097152</v>
      </c>
      <c r="F65" s="88">
        <v>2097152</v>
      </c>
      <c r="G65" s="88">
        <v>2097152</v>
      </c>
      <c r="H65" s="88">
        <v>2097152</v>
      </c>
      <c r="I65" s="88">
        <v>2097152</v>
      </c>
      <c r="J65" s="88">
        <v>2097152</v>
      </c>
      <c r="K65" s="123">
        <v>2097152</v>
      </c>
      <c r="L65" s="87">
        <f t="shared" si="21"/>
        <v>16777216</v>
      </c>
      <c r="M65" s="89">
        <f t="shared" si="22"/>
        <v>0.125</v>
      </c>
    </row>
    <row r="66" spans="3:16" x14ac:dyDescent="0.25">
      <c r="D66" s="87">
        <v>2097152</v>
      </c>
      <c r="E66" s="88">
        <v>2097152</v>
      </c>
      <c r="F66" s="88">
        <v>2097152</v>
      </c>
      <c r="G66" s="88">
        <v>2097152</v>
      </c>
      <c r="H66" s="88">
        <v>2097152</v>
      </c>
      <c r="I66" s="88">
        <v>2097152</v>
      </c>
      <c r="J66" s="88">
        <v>2097152</v>
      </c>
      <c r="K66" s="123">
        <v>2097152</v>
      </c>
      <c r="L66" s="87">
        <f t="shared" si="21"/>
        <v>16777216</v>
      </c>
      <c r="M66" s="89">
        <f t="shared" si="22"/>
        <v>0.125</v>
      </c>
    </row>
    <row r="67" spans="3:16" x14ac:dyDescent="0.25">
      <c r="D67" s="87">
        <v>2097152</v>
      </c>
      <c r="E67" s="88">
        <v>2097152</v>
      </c>
      <c r="F67" s="88">
        <v>2097152</v>
      </c>
      <c r="G67" s="88">
        <v>2097152</v>
      </c>
      <c r="H67" s="88">
        <v>2097152</v>
      </c>
      <c r="I67" s="88">
        <v>2097152</v>
      </c>
      <c r="J67" s="88">
        <v>2097152</v>
      </c>
      <c r="K67" s="123">
        <v>2097152</v>
      </c>
      <c r="L67" s="87">
        <f t="shared" si="21"/>
        <v>16777216</v>
      </c>
      <c r="M67" s="89">
        <f t="shared" si="22"/>
        <v>0.125</v>
      </c>
    </row>
    <row r="68" spans="3:16" x14ac:dyDescent="0.25">
      <c r="D68" s="87">
        <v>2097152</v>
      </c>
      <c r="E68" s="88">
        <v>2097152</v>
      </c>
      <c r="F68" s="88">
        <v>2097152</v>
      </c>
      <c r="G68" s="88">
        <v>2097152</v>
      </c>
      <c r="H68" s="88">
        <v>2097152</v>
      </c>
      <c r="I68" s="88">
        <v>2097152</v>
      </c>
      <c r="J68" s="88">
        <v>2097152</v>
      </c>
      <c r="K68" s="123">
        <v>2097152</v>
      </c>
      <c r="L68" s="87">
        <f t="shared" si="21"/>
        <v>16777216</v>
      </c>
      <c r="M68" s="89">
        <f t="shared" si="22"/>
        <v>0.125</v>
      </c>
    </row>
    <row r="69" spans="3:16" ht="14.4" thickBot="1" x14ac:dyDescent="0.3">
      <c r="D69" s="90">
        <v>2097152</v>
      </c>
      <c r="E69" s="91">
        <v>2097152</v>
      </c>
      <c r="F69" s="91">
        <v>2097152</v>
      </c>
      <c r="G69" s="91">
        <v>2097152</v>
      </c>
      <c r="H69" s="91">
        <v>2097152</v>
      </c>
      <c r="I69" s="91">
        <v>2097152</v>
      </c>
      <c r="J69" s="91">
        <v>2097152</v>
      </c>
      <c r="K69" s="124">
        <v>2097152</v>
      </c>
      <c r="L69" s="90">
        <f t="shared" si="21"/>
        <v>16777216</v>
      </c>
      <c r="M69" s="92">
        <f t="shared" si="22"/>
        <v>0.125</v>
      </c>
    </row>
    <row r="70" spans="3:16" ht="14.4" thickBot="1" x14ac:dyDescent="0.3">
      <c r="L70" s="125">
        <f>SUM(L62:L69)</f>
        <v>134217728</v>
      </c>
    </row>
    <row r="71" spans="3:16" ht="14.4" thickBot="1" x14ac:dyDescent="0.3"/>
    <row r="72" spans="3:16" x14ac:dyDescent="0.25">
      <c r="C72" s="34" t="s">
        <v>37</v>
      </c>
      <c r="D72" s="84" cm="1">
        <f t="array" ref="D72:K79">+MMULT(_xlfn.ANCHORARRAY(D62),_xlfn.ANCHORARRAY(D62))</f>
        <v>35184372088832</v>
      </c>
      <c r="E72" s="85">
        <v>35184372088832</v>
      </c>
      <c r="F72" s="85">
        <v>35184372088832</v>
      </c>
      <c r="G72" s="85">
        <v>35184372088832</v>
      </c>
      <c r="H72" s="85">
        <v>35184372088832</v>
      </c>
      <c r="I72" s="85">
        <v>35184372088832</v>
      </c>
      <c r="J72" s="85">
        <v>35184372088832</v>
      </c>
      <c r="K72" s="122">
        <v>35184372088832</v>
      </c>
      <c r="L72" s="84">
        <f>SUM(D72:K72)</f>
        <v>281474976710656</v>
      </c>
      <c r="M72" s="129">
        <f>+L72/$L$80</f>
        <v>0.125</v>
      </c>
      <c r="N72" s="145" t="str">
        <f>+C6</f>
        <v>Idoneidad Funcional</v>
      </c>
      <c r="O72" s="146"/>
      <c r="P72" s="132">
        <f>+M72</f>
        <v>0.125</v>
      </c>
    </row>
    <row r="73" spans="3:16" x14ac:dyDescent="0.25">
      <c r="D73" s="87">
        <v>35184372088832</v>
      </c>
      <c r="E73" s="88">
        <v>35184372088832</v>
      </c>
      <c r="F73" s="88">
        <v>35184372088832</v>
      </c>
      <c r="G73" s="88">
        <v>35184372088832</v>
      </c>
      <c r="H73" s="88">
        <v>35184372088832</v>
      </c>
      <c r="I73" s="88">
        <v>35184372088832</v>
      </c>
      <c r="J73" s="88">
        <v>35184372088832</v>
      </c>
      <c r="K73" s="123">
        <v>35184372088832</v>
      </c>
      <c r="L73" s="87">
        <f t="shared" ref="L73:L79" si="23">SUM(D73:K73)</f>
        <v>281474976710656</v>
      </c>
      <c r="M73" s="130">
        <f t="shared" ref="M73:M79" si="24">+L73/$L$80</f>
        <v>0.125</v>
      </c>
      <c r="N73" s="141" t="str">
        <f t="shared" ref="N73:N79" si="25">+C7</f>
        <v>Eficiencia en el desempeño</v>
      </c>
      <c r="O73" s="142"/>
      <c r="P73" s="133">
        <f t="shared" ref="P73:P79" si="26">+M73</f>
        <v>0.125</v>
      </c>
    </row>
    <row r="74" spans="3:16" x14ac:dyDescent="0.25">
      <c r="D74" s="87">
        <v>35184372088832</v>
      </c>
      <c r="E74" s="88">
        <v>35184372088832</v>
      </c>
      <c r="F74" s="88">
        <v>35184372088832</v>
      </c>
      <c r="G74" s="88">
        <v>35184372088832</v>
      </c>
      <c r="H74" s="88">
        <v>35184372088832</v>
      </c>
      <c r="I74" s="88">
        <v>35184372088832</v>
      </c>
      <c r="J74" s="88">
        <v>35184372088832</v>
      </c>
      <c r="K74" s="123">
        <v>35184372088832</v>
      </c>
      <c r="L74" s="87">
        <f t="shared" si="23"/>
        <v>281474976710656</v>
      </c>
      <c r="M74" s="130">
        <f t="shared" si="24"/>
        <v>0.125</v>
      </c>
      <c r="N74" s="141" t="str">
        <f t="shared" si="25"/>
        <v>Compatibilidad</v>
      </c>
      <c r="O74" s="142"/>
      <c r="P74" s="133">
        <f t="shared" si="26"/>
        <v>0.125</v>
      </c>
    </row>
    <row r="75" spans="3:16" x14ac:dyDescent="0.25">
      <c r="D75" s="87">
        <v>35184372088832</v>
      </c>
      <c r="E75" s="88">
        <v>35184372088832</v>
      </c>
      <c r="F75" s="88">
        <v>35184372088832</v>
      </c>
      <c r="G75" s="88">
        <v>35184372088832</v>
      </c>
      <c r="H75" s="88">
        <v>35184372088832</v>
      </c>
      <c r="I75" s="88">
        <v>35184372088832</v>
      </c>
      <c r="J75" s="88">
        <v>35184372088832</v>
      </c>
      <c r="K75" s="123">
        <v>35184372088832</v>
      </c>
      <c r="L75" s="87">
        <f t="shared" si="23"/>
        <v>281474976710656</v>
      </c>
      <c r="M75" s="130">
        <f t="shared" si="24"/>
        <v>0.125</v>
      </c>
      <c r="N75" s="141" t="str">
        <f t="shared" si="25"/>
        <v>Usabilidad</v>
      </c>
      <c r="O75" s="142"/>
      <c r="P75" s="133">
        <f t="shared" si="26"/>
        <v>0.125</v>
      </c>
    </row>
    <row r="76" spans="3:16" x14ac:dyDescent="0.25">
      <c r="D76" s="87">
        <v>35184372088832</v>
      </c>
      <c r="E76" s="88">
        <v>35184372088832</v>
      </c>
      <c r="F76" s="88">
        <v>35184372088832</v>
      </c>
      <c r="G76" s="88">
        <v>35184372088832</v>
      </c>
      <c r="H76" s="88">
        <v>35184372088832</v>
      </c>
      <c r="I76" s="88">
        <v>35184372088832</v>
      </c>
      <c r="J76" s="88">
        <v>35184372088832</v>
      </c>
      <c r="K76" s="123">
        <v>35184372088832</v>
      </c>
      <c r="L76" s="87">
        <f t="shared" si="23"/>
        <v>281474976710656</v>
      </c>
      <c r="M76" s="130">
        <f t="shared" si="24"/>
        <v>0.125</v>
      </c>
      <c r="N76" s="141" t="str">
        <f t="shared" si="25"/>
        <v>Fiabilidad</v>
      </c>
      <c r="O76" s="142"/>
      <c r="P76" s="133">
        <f t="shared" si="26"/>
        <v>0.125</v>
      </c>
    </row>
    <row r="77" spans="3:16" x14ac:dyDescent="0.25">
      <c r="D77" s="87">
        <v>35184372088832</v>
      </c>
      <c r="E77" s="88">
        <v>35184372088832</v>
      </c>
      <c r="F77" s="88">
        <v>35184372088832</v>
      </c>
      <c r="G77" s="88">
        <v>35184372088832</v>
      </c>
      <c r="H77" s="88">
        <v>35184372088832</v>
      </c>
      <c r="I77" s="88">
        <v>35184372088832</v>
      </c>
      <c r="J77" s="88">
        <v>35184372088832</v>
      </c>
      <c r="K77" s="123">
        <v>35184372088832</v>
      </c>
      <c r="L77" s="87">
        <f t="shared" si="23"/>
        <v>281474976710656</v>
      </c>
      <c r="M77" s="130">
        <f t="shared" si="24"/>
        <v>0.125</v>
      </c>
      <c r="N77" s="141" t="str">
        <f t="shared" si="25"/>
        <v>Seguridad</v>
      </c>
      <c r="O77" s="142"/>
      <c r="P77" s="133">
        <f t="shared" si="26"/>
        <v>0.125</v>
      </c>
    </row>
    <row r="78" spans="3:16" x14ac:dyDescent="0.25">
      <c r="D78" s="87">
        <v>35184372088832</v>
      </c>
      <c r="E78" s="88">
        <v>35184372088832</v>
      </c>
      <c r="F78" s="88">
        <v>35184372088832</v>
      </c>
      <c r="G78" s="88">
        <v>35184372088832</v>
      </c>
      <c r="H78" s="88">
        <v>35184372088832</v>
      </c>
      <c r="I78" s="88">
        <v>35184372088832</v>
      </c>
      <c r="J78" s="88">
        <v>35184372088832</v>
      </c>
      <c r="K78" s="123">
        <v>35184372088832</v>
      </c>
      <c r="L78" s="87">
        <f t="shared" si="23"/>
        <v>281474976710656</v>
      </c>
      <c r="M78" s="130">
        <f t="shared" si="24"/>
        <v>0.125</v>
      </c>
      <c r="N78" s="141" t="str">
        <f t="shared" si="25"/>
        <v>Mantenibilidad</v>
      </c>
      <c r="O78" s="142"/>
      <c r="P78" s="133">
        <f t="shared" si="26"/>
        <v>0.125</v>
      </c>
    </row>
    <row r="79" spans="3:16" ht="14.4" thickBot="1" x14ac:dyDescent="0.3">
      <c r="D79" s="90">
        <v>35184372088832</v>
      </c>
      <c r="E79" s="91">
        <v>35184372088832</v>
      </c>
      <c r="F79" s="91">
        <v>35184372088832</v>
      </c>
      <c r="G79" s="91">
        <v>35184372088832</v>
      </c>
      <c r="H79" s="91">
        <v>35184372088832</v>
      </c>
      <c r="I79" s="91">
        <v>35184372088832</v>
      </c>
      <c r="J79" s="91">
        <v>35184372088832</v>
      </c>
      <c r="K79" s="124">
        <v>35184372088832</v>
      </c>
      <c r="L79" s="90">
        <f t="shared" si="23"/>
        <v>281474976710656</v>
      </c>
      <c r="M79" s="131">
        <f t="shared" si="24"/>
        <v>0.125</v>
      </c>
      <c r="N79" s="143" t="str">
        <f t="shared" si="25"/>
        <v>Portabilidad</v>
      </c>
      <c r="O79" s="144"/>
      <c r="P79" s="134">
        <f t="shared" si="26"/>
        <v>0.125</v>
      </c>
    </row>
    <row r="80" spans="3:16" ht="14.4" thickBot="1" x14ac:dyDescent="0.3">
      <c r="L80" s="125">
        <f>SUM(L72:L79)</f>
        <v>2251799813685248</v>
      </c>
    </row>
    <row r="92" spans="25:25" x14ac:dyDescent="0.25">
      <c r="Y92" s="97"/>
    </row>
    <row r="93" spans="25:25" x14ac:dyDescent="0.25">
      <c r="Y93" s="97"/>
    </row>
    <row r="94" spans="25:25" x14ac:dyDescent="0.25">
      <c r="Y94" s="97"/>
    </row>
    <row r="95" spans="25:25" x14ac:dyDescent="0.25">
      <c r="Y95" s="97"/>
    </row>
    <row r="96" spans="25:25" x14ac:dyDescent="0.25">
      <c r="Y96" s="97"/>
    </row>
    <row r="97" spans="25:25" x14ac:dyDescent="0.25">
      <c r="Y97" s="97"/>
    </row>
    <row r="98" spans="25:25" x14ac:dyDescent="0.25">
      <c r="Y98" s="97"/>
    </row>
    <row r="99" spans="25:25" x14ac:dyDescent="0.25">
      <c r="Y99" s="97"/>
    </row>
  </sheetData>
  <sheetProtection algorithmName="SHA-512" hashValue="5ppL96Sc9UiEWW+LSZfsXfbe2P9yKsEpAyFsRTdV1sT9RntbjKqeSFWjKYxEmiQqhKK0eVrlhG17Jv/HPk+cuw==" saltValue="2q/E9jDqu5WMM9lNpCAIOw==" spinCount="100000" sheet="1" objects="1" scenarios="1"/>
  <mergeCells count="9">
    <mergeCell ref="L5:S5"/>
    <mergeCell ref="N76:O76"/>
    <mergeCell ref="N77:O77"/>
    <mergeCell ref="N78:O78"/>
    <mergeCell ref="N79:O79"/>
    <mergeCell ref="N72:O72"/>
    <mergeCell ref="N73:O73"/>
    <mergeCell ref="N74:O74"/>
    <mergeCell ref="N75:O75"/>
  </mergeCells>
  <conditionalFormatting sqref="E25">
    <cfRule type="cellIs" dxfId="24" priority="1" operator="greaterThan">
      <formula>$E$24&gt;0.1</formula>
    </cfRule>
    <cfRule type="cellIs" dxfId="23" priority="3" operator="lessThan">
      <formula>$E$24&gt;0.1</formula>
    </cfRule>
    <cfRule type="cellIs" dxfId="22" priority="4" operator="lessThan">
      <formula>$E$24&lt;0.1</formula>
    </cfRule>
    <cfRule type="cellIs" dxfId="21" priority="5" operator="lessThan">
      <formula>$E$24</formula>
    </cfRule>
    <cfRule type="cellIs" dxfId="20" priority="6" operator="lessThan">
      <formula>"&lt;.10"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93"/>
  <sheetViews>
    <sheetView topLeftCell="D31" zoomScaleNormal="100" workbookViewId="0">
      <selection activeCell="C7" sqref="C7"/>
    </sheetView>
  </sheetViews>
  <sheetFormatPr baseColWidth="10" defaultColWidth="11.44140625" defaultRowHeight="13.8" x14ac:dyDescent="0.25"/>
  <cols>
    <col min="1" max="1" width="5.6640625" style="34" customWidth="1"/>
    <col min="2" max="2" width="5.6640625" style="35" customWidth="1"/>
    <col min="3" max="3" width="28.6640625" style="34" customWidth="1"/>
    <col min="4" max="10" width="17" style="34" customWidth="1"/>
    <col min="11" max="21" width="12.6640625" style="34" customWidth="1"/>
    <col min="22" max="23" width="12.88671875" style="34" customWidth="1"/>
    <col min="24" max="24" width="11.5546875" style="37" customWidth="1"/>
    <col min="25" max="16384" width="11.44140625" style="34"/>
  </cols>
  <sheetData>
    <row r="1" spans="1:24" x14ac:dyDescent="0.25">
      <c r="C1" s="36"/>
      <c r="D1" s="35"/>
      <c r="E1" s="35"/>
      <c r="F1" s="35"/>
      <c r="G1" s="35"/>
      <c r="H1" s="35"/>
      <c r="I1" s="35"/>
      <c r="J1" s="35"/>
      <c r="K1" s="35"/>
    </row>
    <row r="2" spans="1:24" x14ac:dyDescent="0.25">
      <c r="C2" s="36"/>
      <c r="D2" s="35"/>
      <c r="E2" s="35"/>
      <c r="F2" s="35"/>
      <c r="G2" s="35"/>
      <c r="H2" s="35"/>
      <c r="I2" s="35"/>
      <c r="J2" s="35"/>
      <c r="K2" s="35"/>
    </row>
    <row r="4" spans="1:24" ht="14.4" thickBot="1" x14ac:dyDescent="0.3"/>
    <row r="5" spans="1:24" ht="30" customHeight="1" thickBot="1" x14ac:dyDescent="0.3">
      <c r="C5" s="38"/>
      <c r="D5" s="39" t="str">
        <f>+IngresoDatos!B29</f>
        <v>Característica1</v>
      </c>
      <c r="E5" s="39" t="str">
        <f>+IngresoDatos!C29</f>
        <v>Característica2</v>
      </c>
      <c r="F5" s="39" t="str">
        <f>+IngresoDatos!D29</f>
        <v>Característica3</v>
      </c>
      <c r="G5" s="39" t="str">
        <f>+IngresoDatos!E29</f>
        <v>Característica4</v>
      </c>
      <c r="H5" s="39" t="str">
        <f>+IngresoDatos!F29</f>
        <v>Característica5</v>
      </c>
      <c r="I5" s="39" t="str">
        <f>+IngresoDatos!G29</f>
        <v>Característica6</v>
      </c>
      <c r="J5" s="39" t="str">
        <f>+IngresoDatos!H29</f>
        <v>Característica7</v>
      </c>
      <c r="K5" s="148" t="s">
        <v>8</v>
      </c>
      <c r="L5" s="149"/>
      <c r="M5" s="149"/>
      <c r="N5" s="149"/>
      <c r="O5" s="149"/>
      <c r="P5" s="149"/>
      <c r="Q5" s="150"/>
      <c r="R5" s="40" t="s">
        <v>7</v>
      </c>
      <c r="S5" s="41" t="s">
        <v>5</v>
      </c>
      <c r="T5" s="40" t="s">
        <v>4</v>
      </c>
      <c r="U5" s="42" t="s">
        <v>6</v>
      </c>
      <c r="W5" s="37"/>
      <c r="X5" s="34"/>
    </row>
    <row r="6" spans="1:24" x14ac:dyDescent="0.25">
      <c r="B6" s="35">
        <v>1</v>
      </c>
      <c r="C6" s="43" t="str">
        <f>+D5</f>
        <v>Característica1</v>
      </c>
      <c r="D6" s="1">
        <v>1</v>
      </c>
      <c r="E6" s="44">
        <f>+IngresoDatos!C30</f>
        <v>1</v>
      </c>
      <c r="F6" s="44">
        <f>+IngresoDatos!D30</f>
        <v>1</v>
      </c>
      <c r="G6" s="44">
        <f>+IngresoDatos!E30</f>
        <v>1</v>
      </c>
      <c r="H6" s="44">
        <f>+IngresoDatos!F30</f>
        <v>1</v>
      </c>
      <c r="I6" s="44">
        <f>+IngresoDatos!G30</f>
        <v>1</v>
      </c>
      <c r="J6" s="44">
        <f>+IngresoDatos!H30</f>
        <v>1</v>
      </c>
      <c r="K6" s="45">
        <f t="shared" ref="K6:K12" si="0">+D6/$D$13</f>
        <v>0.14285714285714285</v>
      </c>
      <c r="L6" s="44">
        <f t="shared" ref="L6:L12" si="1">+E6/$E$13</f>
        <v>0.14285714285714285</v>
      </c>
      <c r="M6" s="44">
        <f t="shared" ref="M6:M12" si="2">+F6/$F$13</f>
        <v>0.14285714285714285</v>
      </c>
      <c r="N6" s="44">
        <f t="shared" ref="N6:N12" si="3">+G6/$G$13</f>
        <v>0.14285714285714285</v>
      </c>
      <c r="O6" s="44">
        <f t="shared" ref="O6:O12" si="4">+H6/$H$13</f>
        <v>0.14285714285714285</v>
      </c>
      <c r="P6" s="44">
        <f t="shared" ref="P6:P12" si="5">+I6/$I$13</f>
        <v>0.14285714285714285</v>
      </c>
      <c r="Q6" s="44">
        <f t="shared" ref="Q6:Q12" si="6">+J6/$J$13</f>
        <v>0.14285714285714285</v>
      </c>
      <c r="R6" s="46">
        <f t="shared" ref="R6:R12" si="7">SUM(K6:Q6)</f>
        <v>0.99999999999999978</v>
      </c>
      <c r="S6" s="47">
        <f t="shared" ref="S6:S12" si="8">+R6/$R$13</f>
        <v>0.14285714285714285</v>
      </c>
      <c r="T6" s="48" cm="1">
        <f t="array" ref="T6:T12">+MMULT(D6:J12,S6:S12)</f>
        <v>0.99999999999999978</v>
      </c>
      <c r="U6" s="48">
        <f>+T6/S6</f>
        <v>6.9999999999999991</v>
      </c>
      <c r="V6" s="37"/>
      <c r="X6" s="34"/>
    </row>
    <row r="7" spans="1:24" x14ac:dyDescent="0.25">
      <c r="B7" s="35">
        <v>2</v>
      </c>
      <c r="C7" s="43" t="str">
        <f>+E5</f>
        <v>Característica2</v>
      </c>
      <c r="D7" s="49">
        <f>1/E6</f>
        <v>1</v>
      </c>
      <c r="E7" s="3">
        <v>1</v>
      </c>
      <c r="F7" s="44">
        <f>+IngresoDatos!D31</f>
        <v>1</v>
      </c>
      <c r="G7" s="44">
        <f>+IngresoDatos!E31</f>
        <v>1</v>
      </c>
      <c r="H7" s="44">
        <f>+IngresoDatos!F31</f>
        <v>1</v>
      </c>
      <c r="I7" s="44">
        <f>+IngresoDatos!G31</f>
        <v>1</v>
      </c>
      <c r="J7" s="44">
        <f>+IngresoDatos!H31</f>
        <v>1</v>
      </c>
      <c r="K7" s="49">
        <f t="shared" si="0"/>
        <v>0.14285714285714285</v>
      </c>
      <c r="L7" s="50">
        <f t="shared" si="1"/>
        <v>0.14285714285714285</v>
      </c>
      <c r="M7" s="50">
        <f t="shared" si="2"/>
        <v>0.14285714285714285</v>
      </c>
      <c r="N7" s="50">
        <f t="shared" si="3"/>
        <v>0.14285714285714285</v>
      </c>
      <c r="O7" s="50">
        <f t="shared" si="4"/>
        <v>0.14285714285714285</v>
      </c>
      <c r="P7" s="50">
        <f t="shared" si="5"/>
        <v>0.14285714285714285</v>
      </c>
      <c r="Q7" s="50">
        <f t="shared" si="6"/>
        <v>0.14285714285714285</v>
      </c>
      <c r="R7" s="51">
        <f t="shared" si="7"/>
        <v>0.99999999999999978</v>
      </c>
      <c r="S7" s="52">
        <f t="shared" si="8"/>
        <v>0.14285714285714285</v>
      </c>
      <c r="T7" s="53">
        <v>0.99999999999999978</v>
      </c>
      <c r="U7" s="53">
        <f t="shared" ref="U7:U12" si="9">+T7/S7</f>
        <v>6.9999999999999991</v>
      </c>
      <c r="V7" s="37"/>
      <c r="X7" s="34"/>
    </row>
    <row r="8" spans="1:24" x14ac:dyDescent="0.25">
      <c r="B8" s="35">
        <v>3</v>
      </c>
      <c r="C8" s="43" t="str">
        <f>+F5</f>
        <v>Característica3</v>
      </c>
      <c r="D8" s="49">
        <f>1/F6</f>
        <v>1</v>
      </c>
      <c r="E8" s="50">
        <f>1/F7</f>
        <v>1</v>
      </c>
      <c r="F8" s="3">
        <v>1</v>
      </c>
      <c r="G8" s="44">
        <f>+IngresoDatos!E32</f>
        <v>1</v>
      </c>
      <c r="H8" s="44">
        <f>+IngresoDatos!F32</f>
        <v>1</v>
      </c>
      <c r="I8" s="44">
        <f>+IngresoDatos!G32</f>
        <v>1</v>
      </c>
      <c r="J8" s="44">
        <f>+IngresoDatos!H32</f>
        <v>1</v>
      </c>
      <c r="K8" s="49">
        <f t="shared" si="0"/>
        <v>0.14285714285714285</v>
      </c>
      <c r="L8" s="50">
        <f t="shared" si="1"/>
        <v>0.14285714285714285</v>
      </c>
      <c r="M8" s="50">
        <f t="shared" si="2"/>
        <v>0.14285714285714285</v>
      </c>
      <c r="N8" s="50">
        <f t="shared" si="3"/>
        <v>0.14285714285714285</v>
      </c>
      <c r="O8" s="50">
        <f t="shared" si="4"/>
        <v>0.14285714285714285</v>
      </c>
      <c r="P8" s="50">
        <f t="shared" si="5"/>
        <v>0.14285714285714285</v>
      </c>
      <c r="Q8" s="50">
        <f t="shared" si="6"/>
        <v>0.14285714285714285</v>
      </c>
      <c r="R8" s="51">
        <f t="shared" si="7"/>
        <v>0.99999999999999978</v>
      </c>
      <c r="S8" s="52">
        <f t="shared" si="8"/>
        <v>0.14285714285714285</v>
      </c>
      <c r="T8" s="53">
        <v>0.99999999999999978</v>
      </c>
      <c r="U8" s="53">
        <f t="shared" si="9"/>
        <v>6.9999999999999991</v>
      </c>
      <c r="V8" s="37"/>
      <c r="X8" s="34"/>
    </row>
    <row r="9" spans="1:24" x14ac:dyDescent="0.25">
      <c r="B9" s="35">
        <v>4</v>
      </c>
      <c r="C9" s="43" t="str">
        <f>+G5</f>
        <v>Característica4</v>
      </c>
      <c r="D9" s="49">
        <f>1/G6</f>
        <v>1</v>
      </c>
      <c r="E9" s="50">
        <f>1/G7</f>
        <v>1</v>
      </c>
      <c r="F9" s="50">
        <f>1/G8</f>
        <v>1</v>
      </c>
      <c r="G9" s="3">
        <v>1</v>
      </c>
      <c r="H9" s="44">
        <f>+IngresoDatos!F33</f>
        <v>1</v>
      </c>
      <c r="I9" s="44">
        <f>+IngresoDatos!G33</f>
        <v>1</v>
      </c>
      <c r="J9" s="44">
        <f>+IngresoDatos!H33</f>
        <v>1</v>
      </c>
      <c r="K9" s="49">
        <f t="shared" si="0"/>
        <v>0.14285714285714285</v>
      </c>
      <c r="L9" s="50">
        <f t="shared" si="1"/>
        <v>0.14285714285714285</v>
      </c>
      <c r="M9" s="50">
        <f t="shared" si="2"/>
        <v>0.14285714285714285</v>
      </c>
      <c r="N9" s="50">
        <f t="shared" si="3"/>
        <v>0.14285714285714285</v>
      </c>
      <c r="O9" s="50">
        <f t="shared" si="4"/>
        <v>0.14285714285714285</v>
      </c>
      <c r="P9" s="50">
        <f t="shared" si="5"/>
        <v>0.14285714285714285</v>
      </c>
      <c r="Q9" s="50">
        <f t="shared" si="6"/>
        <v>0.14285714285714285</v>
      </c>
      <c r="R9" s="51">
        <f t="shared" si="7"/>
        <v>0.99999999999999978</v>
      </c>
      <c r="S9" s="52">
        <f t="shared" si="8"/>
        <v>0.14285714285714285</v>
      </c>
      <c r="T9" s="53">
        <v>0.99999999999999978</v>
      </c>
      <c r="U9" s="53">
        <f t="shared" si="9"/>
        <v>6.9999999999999991</v>
      </c>
      <c r="V9" s="37"/>
      <c r="X9" s="34"/>
    </row>
    <row r="10" spans="1:24" x14ac:dyDescent="0.25">
      <c r="B10" s="35">
        <v>5</v>
      </c>
      <c r="C10" s="43" t="str">
        <f>+H5</f>
        <v>Característica5</v>
      </c>
      <c r="D10" s="49">
        <f>1/H6</f>
        <v>1</v>
      </c>
      <c r="E10" s="50">
        <f>1/H7</f>
        <v>1</v>
      </c>
      <c r="F10" s="50">
        <f>1/H8</f>
        <v>1</v>
      </c>
      <c r="G10" s="50">
        <f>1/H9</f>
        <v>1</v>
      </c>
      <c r="H10" s="3">
        <v>1</v>
      </c>
      <c r="I10" s="44">
        <f>+IngresoDatos!G34</f>
        <v>1</v>
      </c>
      <c r="J10" s="44">
        <f>+IngresoDatos!H34</f>
        <v>1</v>
      </c>
      <c r="K10" s="49">
        <f t="shared" si="0"/>
        <v>0.14285714285714285</v>
      </c>
      <c r="L10" s="50">
        <f t="shared" si="1"/>
        <v>0.14285714285714285</v>
      </c>
      <c r="M10" s="50">
        <f t="shared" si="2"/>
        <v>0.14285714285714285</v>
      </c>
      <c r="N10" s="50">
        <f t="shared" si="3"/>
        <v>0.14285714285714285</v>
      </c>
      <c r="O10" s="50">
        <f t="shared" si="4"/>
        <v>0.14285714285714285</v>
      </c>
      <c r="P10" s="50">
        <f t="shared" si="5"/>
        <v>0.14285714285714285</v>
      </c>
      <c r="Q10" s="50">
        <f t="shared" si="6"/>
        <v>0.14285714285714285</v>
      </c>
      <c r="R10" s="51">
        <f t="shared" si="7"/>
        <v>0.99999999999999978</v>
      </c>
      <c r="S10" s="52">
        <f t="shared" si="8"/>
        <v>0.14285714285714285</v>
      </c>
      <c r="T10" s="53">
        <v>0.99999999999999978</v>
      </c>
      <c r="U10" s="53">
        <f t="shared" si="9"/>
        <v>6.9999999999999991</v>
      </c>
      <c r="V10" s="37"/>
      <c r="X10" s="34"/>
    </row>
    <row r="11" spans="1:24" x14ac:dyDescent="0.25">
      <c r="B11" s="35">
        <v>6</v>
      </c>
      <c r="C11" s="43" t="str">
        <f>+I5</f>
        <v>Característica6</v>
      </c>
      <c r="D11" s="49">
        <f>1/I6</f>
        <v>1</v>
      </c>
      <c r="E11" s="50">
        <f>1/I7</f>
        <v>1</v>
      </c>
      <c r="F11" s="50">
        <f>1/I8</f>
        <v>1</v>
      </c>
      <c r="G11" s="50">
        <f>1/I9</f>
        <v>1</v>
      </c>
      <c r="H11" s="50">
        <f>1/I10</f>
        <v>1</v>
      </c>
      <c r="I11" s="3">
        <v>1</v>
      </c>
      <c r="J11" s="44">
        <f>+IngresoDatos!H35</f>
        <v>1</v>
      </c>
      <c r="K11" s="49">
        <f t="shared" si="0"/>
        <v>0.14285714285714285</v>
      </c>
      <c r="L11" s="50">
        <f t="shared" si="1"/>
        <v>0.14285714285714285</v>
      </c>
      <c r="M11" s="50">
        <f t="shared" si="2"/>
        <v>0.14285714285714285</v>
      </c>
      <c r="N11" s="50">
        <f t="shared" si="3"/>
        <v>0.14285714285714285</v>
      </c>
      <c r="O11" s="50">
        <f t="shared" si="4"/>
        <v>0.14285714285714285</v>
      </c>
      <c r="P11" s="50">
        <f t="shared" si="5"/>
        <v>0.14285714285714285</v>
      </c>
      <c r="Q11" s="50">
        <f t="shared" si="6"/>
        <v>0.14285714285714285</v>
      </c>
      <c r="R11" s="51">
        <f t="shared" si="7"/>
        <v>0.99999999999999978</v>
      </c>
      <c r="S11" s="52">
        <f t="shared" si="8"/>
        <v>0.14285714285714285</v>
      </c>
      <c r="T11" s="53">
        <v>0.99999999999999978</v>
      </c>
      <c r="U11" s="53">
        <f t="shared" si="9"/>
        <v>6.9999999999999991</v>
      </c>
      <c r="V11" s="37"/>
      <c r="X11" s="34"/>
    </row>
    <row r="12" spans="1:24" ht="14.4" thickBot="1" x14ac:dyDescent="0.3">
      <c r="B12" s="35">
        <v>7</v>
      </c>
      <c r="C12" s="43" t="str">
        <f>+J5</f>
        <v>Característica7</v>
      </c>
      <c r="D12" s="49">
        <f>1/J6</f>
        <v>1</v>
      </c>
      <c r="E12" s="50">
        <f>1/J7</f>
        <v>1</v>
      </c>
      <c r="F12" s="50">
        <f>1/J8</f>
        <v>1</v>
      </c>
      <c r="G12" s="50">
        <f>1/J9</f>
        <v>1</v>
      </c>
      <c r="H12" s="50">
        <f>1/J10</f>
        <v>1</v>
      </c>
      <c r="I12" s="50">
        <f>1/J11</f>
        <v>1</v>
      </c>
      <c r="J12" s="3">
        <v>1</v>
      </c>
      <c r="K12" s="49">
        <f t="shared" si="0"/>
        <v>0.14285714285714285</v>
      </c>
      <c r="L12" s="50">
        <f t="shared" si="1"/>
        <v>0.14285714285714285</v>
      </c>
      <c r="M12" s="50">
        <f t="shared" si="2"/>
        <v>0.14285714285714285</v>
      </c>
      <c r="N12" s="50">
        <f t="shared" si="3"/>
        <v>0.14285714285714285</v>
      </c>
      <c r="O12" s="50">
        <f t="shared" si="4"/>
        <v>0.14285714285714285</v>
      </c>
      <c r="P12" s="50">
        <f t="shared" si="5"/>
        <v>0.14285714285714285</v>
      </c>
      <c r="Q12" s="50">
        <f t="shared" si="6"/>
        <v>0.14285714285714285</v>
      </c>
      <c r="R12" s="51">
        <f t="shared" si="7"/>
        <v>0.99999999999999978</v>
      </c>
      <c r="S12" s="52">
        <f t="shared" si="8"/>
        <v>0.14285714285714285</v>
      </c>
      <c r="T12" s="54">
        <v>0.99999999999999978</v>
      </c>
      <c r="U12" s="54">
        <f t="shared" si="9"/>
        <v>6.9999999999999991</v>
      </c>
      <c r="V12" s="37"/>
      <c r="X12" s="34"/>
    </row>
    <row r="13" spans="1:24" ht="14.4" thickBot="1" x14ac:dyDescent="0.3">
      <c r="A13" s="34" t="s">
        <v>9</v>
      </c>
      <c r="B13" s="35">
        <f>+COUNT(B6:B12)</f>
        <v>7</v>
      </c>
      <c r="C13" s="55" t="s">
        <v>3</v>
      </c>
      <c r="D13" s="56">
        <f t="shared" ref="D13:K13" si="10">SUM(D6:D12)</f>
        <v>7</v>
      </c>
      <c r="E13" s="57">
        <f t="shared" si="10"/>
        <v>7</v>
      </c>
      <c r="F13" s="57">
        <f t="shared" si="10"/>
        <v>7</v>
      </c>
      <c r="G13" s="57">
        <f t="shared" si="10"/>
        <v>7</v>
      </c>
      <c r="H13" s="57">
        <f t="shared" si="10"/>
        <v>7</v>
      </c>
      <c r="I13" s="57">
        <f t="shared" si="10"/>
        <v>7</v>
      </c>
      <c r="J13" s="57">
        <f t="shared" si="10"/>
        <v>7</v>
      </c>
      <c r="K13" s="58">
        <f t="shared" si="10"/>
        <v>0.99999999999999978</v>
      </c>
      <c r="L13" s="101">
        <f t="shared" ref="L13:Q13" si="11">SUM(K6:K12)</f>
        <v>0.99999999999999978</v>
      </c>
      <c r="M13" s="59">
        <f t="shared" si="11"/>
        <v>0.99999999999999978</v>
      </c>
      <c r="N13" s="59">
        <f t="shared" si="11"/>
        <v>0.99999999999999978</v>
      </c>
      <c r="O13" s="59">
        <f t="shared" si="11"/>
        <v>0.99999999999999978</v>
      </c>
      <c r="P13" s="59">
        <f t="shared" si="11"/>
        <v>0.99999999999999978</v>
      </c>
      <c r="Q13" s="59">
        <f t="shared" si="11"/>
        <v>0.99999999999999978</v>
      </c>
      <c r="R13" s="59">
        <f>SUM(R6:R12)</f>
        <v>6.9999999999999991</v>
      </c>
      <c r="S13" s="60">
        <f>R13/7</f>
        <v>0.99999999999999989</v>
      </c>
      <c r="T13" s="61">
        <f>SUM(R6:R12)</f>
        <v>6.9999999999999991</v>
      </c>
      <c r="U13" s="62">
        <f>SUM(U6:U12)/7</f>
        <v>6.9999999999999991</v>
      </c>
    </row>
    <row r="15" spans="1:24" ht="14.4" thickBot="1" x14ac:dyDescent="0.3"/>
    <row r="16" spans="1:24" x14ac:dyDescent="0.25">
      <c r="C16" s="63" t="s">
        <v>10</v>
      </c>
      <c r="D16" s="64">
        <v>3</v>
      </c>
      <c r="E16" s="64">
        <v>4</v>
      </c>
      <c r="F16" s="64">
        <v>5</v>
      </c>
      <c r="G16" s="64">
        <v>6</v>
      </c>
      <c r="H16" s="64">
        <v>7</v>
      </c>
      <c r="I16" s="64">
        <v>8</v>
      </c>
      <c r="J16" s="64">
        <v>9</v>
      </c>
      <c r="K16" s="65">
        <v>10</v>
      </c>
    </row>
    <row r="17" spans="3:24" ht="14.4" thickBot="1" x14ac:dyDescent="0.3">
      <c r="C17" s="66" t="s">
        <v>11</v>
      </c>
      <c r="D17" s="67">
        <v>0.57999999999999996</v>
      </c>
      <c r="E17" s="67">
        <v>0.9</v>
      </c>
      <c r="F17" s="67">
        <v>1.1200000000000001</v>
      </c>
      <c r="G17" s="67">
        <v>1.24</v>
      </c>
      <c r="H17" s="67">
        <v>1.32</v>
      </c>
      <c r="I17" s="67">
        <v>1.41</v>
      </c>
      <c r="J17" s="67">
        <v>1.45</v>
      </c>
      <c r="K17" s="68">
        <v>1.49</v>
      </c>
    </row>
    <row r="19" spans="3:24" ht="14.4" thickBot="1" x14ac:dyDescent="0.3"/>
    <row r="20" spans="3:24" ht="17.399999999999999" thickBot="1" x14ac:dyDescent="0.35">
      <c r="C20" s="69" t="s">
        <v>12</v>
      </c>
      <c r="D20" s="70" t="s">
        <v>22</v>
      </c>
      <c r="E20" s="71">
        <f>+U13</f>
        <v>6.9999999999999991</v>
      </c>
      <c r="N20" s="34">
        <f>(B13-U13)</f>
        <v>8.8817841970012523E-16</v>
      </c>
      <c r="O20" s="34">
        <f>+U13-B13</f>
        <v>0</v>
      </c>
    </row>
    <row r="21" spans="3:24" ht="16.8" x14ac:dyDescent="0.3">
      <c r="C21" s="72" t="s">
        <v>13</v>
      </c>
      <c r="D21" s="73"/>
      <c r="E21" s="71">
        <f>+(U13-B13)/(U13-1)</f>
        <v>-1.4802973661668756E-16</v>
      </c>
      <c r="F21" s="36"/>
    </row>
    <row r="22" spans="3:24" ht="16.8" x14ac:dyDescent="0.3">
      <c r="C22" s="72" t="s">
        <v>11</v>
      </c>
      <c r="D22" s="73"/>
      <c r="E22" s="74">
        <v>1.32</v>
      </c>
    </row>
    <row r="23" spans="3:24" ht="16.8" x14ac:dyDescent="0.3">
      <c r="C23" s="72" t="s">
        <v>14</v>
      </c>
      <c r="D23" s="73"/>
      <c r="E23" s="74">
        <f>IFERROR(E21/E22,"")</f>
        <v>-1.1214373986112693E-16</v>
      </c>
    </row>
    <row r="24" spans="3:24" ht="17.399999999999999" thickBot="1" x14ac:dyDescent="0.35">
      <c r="C24" s="75" t="s">
        <v>15</v>
      </c>
      <c r="D24" s="76" t="s">
        <v>39</v>
      </c>
      <c r="E24" s="77" t="str">
        <f>IFERROR(IF(E23&lt;=0.1,"Aceptable","Revisar"),"")</f>
        <v>Aceptable</v>
      </c>
    </row>
    <row r="25" spans="3:24" ht="16.8" x14ac:dyDescent="0.3">
      <c r="C25" s="78"/>
      <c r="D25" s="78"/>
    </row>
    <row r="26" spans="3:24" ht="16.8" x14ac:dyDescent="0.3">
      <c r="C26" s="78"/>
      <c r="D26" s="78"/>
    </row>
    <row r="28" spans="3:24" ht="16.8" x14ac:dyDescent="0.3">
      <c r="C28" s="79" t="s">
        <v>32</v>
      </c>
    </row>
    <row r="29" spans="3:24" ht="14.4" thickBot="1" x14ac:dyDescent="0.3"/>
    <row r="30" spans="3:24" x14ac:dyDescent="0.25">
      <c r="C30" s="34" t="s">
        <v>33</v>
      </c>
      <c r="D30" s="80">
        <f t="shared" ref="D30:J36" si="12">+D6</f>
        <v>1</v>
      </c>
      <c r="E30" s="81">
        <f t="shared" si="12"/>
        <v>1</v>
      </c>
      <c r="F30" s="81">
        <f t="shared" si="12"/>
        <v>1</v>
      </c>
      <c r="G30" s="81">
        <f t="shared" si="12"/>
        <v>1</v>
      </c>
      <c r="H30" s="81">
        <f t="shared" si="12"/>
        <v>1</v>
      </c>
      <c r="I30" s="81">
        <f t="shared" si="12"/>
        <v>1</v>
      </c>
      <c r="J30" s="81">
        <f t="shared" si="12"/>
        <v>1</v>
      </c>
      <c r="W30" s="37"/>
      <c r="X30" s="34"/>
    </row>
    <row r="31" spans="3:24" x14ac:dyDescent="0.25">
      <c r="D31" s="82">
        <f t="shared" si="12"/>
        <v>1</v>
      </c>
      <c r="E31" s="83">
        <f t="shared" si="12"/>
        <v>1</v>
      </c>
      <c r="F31" s="83">
        <f t="shared" si="12"/>
        <v>1</v>
      </c>
      <c r="G31" s="83">
        <f t="shared" si="12"/>
        <v>1</v>
      </c>
      <c r="H31" s="83">
        <f t="shared" si="12"/>
        <v>1</v>
      </c>
      <c r="I31" s="83">
        <f t="shared" si="12"/>
        <v>1</v>
      </c>
      <c r="J31" s="83">
        <f t="shared" si="12"/>
        <v>1</v>
      </c>
      <c r="W31" s="37"/>
      <c r="X31" s="34"/>
    </row>
    <row r="32" spans="3:24" x14ac:dyDescent="0.25">
      <c r="D32" s="82">
        <f t="shared" si="12"/>
        <v>1</v>
      </c>
      <c r="E32" s="83">
        <f t="shared" si="12"/>
        <v>1</v>
      </c>
      <c r="F32" s="83">
        <f t="shared" si="12"/>
        <v>1</v>
      </c>
      <c r="G32" s="83">
        <f t="shared" si="12"/>
        <v>1</v>
      </c>
      <c r="H32" s="83">
        <f t="shared" si="12"/>
        <v>1</v>
      </c>
      <c r="I32" s="83">
        <f t="shared" si="12"/>
        <v>1</v>
      </c>
      <c r="J32" s="83">
        <f t="shared" si="12"/>
        <v>1</v>
      </c>
      <c r="W32" s="37"/>
      <c r="X32" s="34"/>
    </row>
    <row r="33" spans="3:24" x14ac:dyDescent="0.25">
      <c r="D33" s="82">
        <f t="shared" si="12"/>
        <v>1</v>
      </c>
      <c r="E33" s="83">
        <f t="shared" si="12"/>
        <v>1</v>
      </c>
      <c r="F33" s="83">
        <f t="shared" si="12"/>
        <v>1</v>
      </c>
      <c r="G33" s="83">
        <f t="shared" si="12"/>
        <v>1</v>
      </c>
      <c r="H33" s="83">
        <f t="shared" si="12"/>
        <v>1</v>
      </c>
      <c r="I33" s="83">
        <f t="shared" si="12"/>
        <v>1</v>
      </c>
      <c r="J33" s="83">
        <f t="shared" si="12"/>
        <v>1</v>
      </c>
      <c r="W33" s="37"/>
      <c r="X33" s="34"/>
    </row>
    <row r="34" spans="3:24" x14ac:dyDescent="0.25">
      <c r="D34" s="82">
        <f t="shared" si="12"/>
        <v>1</v>
      </c>
      <c r="E34" s="83">
        <f t="shared" si="12"/>
        <v>1</v>
      </c>
      <c r="F34" s="83">
        <f t="shared" si="12"/>
        <v>1</v>
      </c>
      <c r="G34" s="83">
        <f t="shared" si="12"/>
        <v>1</v>
      </c>
      <c r="H34" s="83">
        <f t="shared" si="12"/>
        <v>1</v>
      </c>
      <c r="I34" s="83">
        <f t="shared" si="12"/>
        <v>1</v>
      </c>
      <c r="J34" s="83">
        <f t="shared" si="12"/>
        <v>1</v>
      </c>
      <c r="W34" s="37"/>
      <c r="X34" s="34"/>
    </row>
    <row r="35" spans="3:24" x14ac:dyDescent="0.25">
      <c r="D35" s="82">
        <f t="shared" si="12"/>
        <v>1</v>
      </c>
      <c r="E35" s="83">
        <f t="shared" si="12"/>
        <v>1</v>
      </c>
      <c r="F35" s="83">
        <f t="shared" si="12"/>
        <v>1</v>
      </c>
      <c r="G35" s="83">
        <f t="shared" si="12"/>
        <v>1</v>
      </c>
      <c r="H35" s="83">
        <f t="shared" si="12"/>
        <v>1</v>
      </c>
      <c r="I35" s="83">
        <f t="shared" si="12"/>
        <v>1</v>
      </c>
      <c r="J35" s="83">
        <f t="shared" si="12"/>
        <v>1</v>
      </c>
      <c r="W35" s="37"/>
      <c r="X35" s="34"/>
    </row>
    <row r="36" spans="3:24" x14ac:dyDescent="0.25">
      <c r="D36" s="82">
        <f t="shared" si="12"/>
        <v>1</v>
      </c>
      <c r="E36" s="83">
        <f t="shared" si="12"/>
        <v>1</v>
      </c>
      <c r="F36" s="83">
        <f t="shared" si="12"/>
        <v>1</v>
      </c>
      <c r="G36" s="83">
        <f t="shared" si="12"/>
        <v>1</v>
      </c>
      <c r="H36" s="83">
        <f t="shared" si="12"/>
        <v>1</v>
      </c>
      <c r="I36" s="83">
        <f t="shared" si="12"/>
        <v>1</v>
      </c>
      <c r="J36" s="83">
        <f t="shared" si="12"/>
        <v>1</v>
      </c>
      <c r="W36" s="37"/>
      <c r="X36" s="34"/>
    </row>
    <row r="39" spans="3:24" ht="14.4" thickBot="1" x14ac:dyDescent="0.3"/>
    <row r="40" spans="3:24" x14ac:dyDescent="0.25">
      <c r="C40" s="34" t="s">
        <v>34</v>
      </c>
      <c r="D40" s="84" cm="1">
        <f t="array" ref="D40:J46">+MMULT(D30:J36,D30:J36)</f>
        <v>7</v>
      </c>
      <c r="E40" s="85">
        <v>7</v>
      </c>
      <c r="F40" s="85">
        <v>7</v>
      </c>
      <c r="G40" s="85">
        <v>7</v>
      </c>
      <c r="H40" s="85">
        <v>7</v>
      </c>
      <c r="I40" s="85">
        <v>7</v>
      </c>
      <c r="J40" s="85">
        <v>7</v>
      </c>
      <c r="K40" s="84">
        <f t="shared" ref="K40:K46" si="13">SUM(D40:J40)</f>
        <v>49</v>
      </c>
      <c r="L40" s="86">
        <f t="shared" ref="L40:L46" si="14">+K40/$K$47</f>
        <v>0.14285714285714285</v>
      </c>
      <c r="W40" s="37"/>
      <c r="X40" s="34"/>
    </row>
    <row r="41" spans="3:24" x14ac:dyDescent="0.25">
      <c r="D41" s="87">
        <v>7</v>
      </c>
      <c r="E41" s="88">
        <v>7</v>
      </c>
      <c r="F41" s="88">
        <v>7</v>
      </c>
      <c r="G41" s="88">
        <v>7</v>
      </c>
      <c r="H41" s="88">
        <v>7</v>
      </c>
      <c r="I41" s="88">
        <v>7</v>
      </c>
      <c r="J41" s="88">
        <v>7</v>
      </c>
      <c r="K41" s="87">
        <f t="shared" si="13"/>
        <v>49</v>
      </c>
      <c r="L41" s="89">
        <f t="shared" si="14"/>
        <v>0.14285714285714285</v>
      </c>
      <c r="W41" s="37"/>
      <c r="X41" s="34"/>
    </row>
    <row r="42" spans="3:24" x14ac:dyDescent="0.25">
      <c r="D42" s="87">
        <v>7</v>
      </c>
      <c r="E42" s="88">
        <v>7</v>
      </c>
      <c r="F42" s="88">
        <v>7</v>
      </c>
      <c r="G42" s="88">
        <v>7</v>
      </c>
      <c r="H42" s="88">
        <v>7</v>
      </c>
      <c r="I42" s="88">
        <v>7</v>
      </c>
      <c r="J42" s="88">
        <v>7</v>
      </c>
      <c r="K42" s="87">
        <f t="shared" si="13"/>
        <v>49</v>
      </c>
      <c r="L42" s="89">
        <f t="shared" si="14"/>
        <v>0.14285714285714285</v>
      </c>
      <c r="W42" s="37"/>
      <c r="X42" s="34"/>
    </row>
    <row r="43" spans="3:24" x14ac:dyDescent="0.25">
      <c r="D43" s="87">
        <v>7</v>
      </c>
      <c r="E43" s="88">
        <v>7</v>
      </c>
      <c r="F43" s="88">
        <v>7</v>
      </c>
      <c r="G43" s="88">
        <v>7</v>
      </c>
      <c r="H43" s="88">
        <v>7</v>
      </c>
      <c r="I43" s="88">
        <v>7</v>
      </c>
      <c r="J43" s="88">
        <v>7</v>
      </c>
      <c r="K43" s="87">
        <f t="shared" si="13"/>
        <v>49</v>
      </c>
      <c r="L43" s="89">
        <f t="shared" si="14"/>
        <v>0.14285714285714285</v>
      </c>
      <c r="W43" s="37"/>
      <c r="X43" s="34"/>
    </row>
    <row r="44" spans="3:24" x14ac:dyDescent="0.25">
      <c r="D44" s="87">
        <v>7</v>
      </c>
      <c r="E44" s="88">
        <v>7</v>
      </c>
      <c r="F44" s="88">
        <v>7</v>
      </c>
      <c r="G44" s="88">
        <v>7</v>
      </c>
      <c r="H44" s="88">
        <v>7</v>
      </c>
      <c r="I44" s="88">
        <v>7</v>
      </c>
      <c r="J44" s="88">
        <v>7</v>
      </c>
      <c r="K44" s="87">
        <f t="shared" si="13"/>
        <v>49</v>
      </c>
      <c r="L44" s="89">
        <f t="shared" si="14"/>
        <v>0.14285714285714285</v>
      </c>
      <c r="W44" s="37"/>
      <c r="X44" s="34"/>
    </row>
    <row r="45" spans="3:24" x14ac:dyDescent="0.25">
      <c r="D45" s="87">
        <v>7</v>
      </c>
      <c r="E45" s="88">
        <v>7</v>
      </c>
      <c r="F45" s="88">
        <v>7</v>
      </c>
      <c r="G45" s="88">
        <v>7</v>
      </c>
      <c r="H45" s="88">
        <v>7</v>
      </c>
      <c r="I45" s="88">
        <v>7</v>
      </c>
      <c r="J45" s="88">
        <v>7</v>
      </c>
      <c r="K45" s="87">
        <f t="shared" si="13"/>
        <v>49</v>
      </c>
      <c r="L45" s="89">
        <f t="shared" si="14"/>
        <v>0.14285714285714285</v>
      </c>
      <c r="W45" s="37"/>
      <c r="X45" s="34"/>
    </row>
    <row r="46" spans="3:24" ht="14.4" thickBot="1" x14ac:dyDescent="0.3">
      <c r="D46" s="90">
        <v>7</v>
      </c>
      <c r="E46" s="91">
        <v>7</v>
      </c>
      <c r="F46" s="91">
        <v>7</v>
      </c>
      <c r="G46" s="91">
        <v>7</v>
      </c>
      <c r="H46" s="91">
        <v>7</v>
      </c>
      <c r="I46" s="91">
        <v>7</v>
      </c>
      <c r="J46" s="91">
        <v>7</v>
      </c>
      <c r="K46" s="90">
        <f t="shared" si="13"/>
        <v>49</v>
      </c>
      <c r="L46" s="92">
        <f t="shared" si="14"/>
        <v>0.14285714285714285</v>
      </c>
      <c r="W46" s="37"/>
      <c r="X46" s="34"/>
    </row>
    <row r="47" spans="3:24" ht="14.4" thickBot="1" x14ac:dyDescent="0.3">
      <c r="K47" s="93">
        <f>SUM(K40:K46)</f>
        <v>343</v>
      </c>
      <c r="M47" s="37"/>
    </row>
    <row r="48" spans="3:24" ht="14.4" thickBot="1" x14ac:dyDescent="0.3">
      <c r="M48" s="37"/>
    </row>
    <row r="49" spans="3:24" x14ac:dyDescent="0.25">
      <c r="C49" s="34" t="s">
        <v>35</v>
      </c>
      <c r="D49" s="84" cm="1">
        <f t="array" ref="D49:J55">+MMULT(_xlfn.ANCHORARRAY(D40),_xlfn.ANCHORARRAY(D40))</f>
        <v>343</v>
      </c>
      <c r="E49" s="85">
        <v>343</v>
      </c>
      <c r="F49" s="85">
        <v>343</v>
      </c>
      <c r="G49" s="85">
        <v>343</v>
      </c>
      <c r="H49" s="85">
        <v>343</v>
      </c>
      <c r="I49" s="85">
        <v>343</v>
      </c>
      <c r="J49" s="85">
        <v>343</v>
      </c>
      <c r="K49" s="84">
        <f t="shared" ref="K49:K55" si="15">SUM(D49:J49)</f>
        <v>2401</v>
      </c>
      <c r="L49" s="86">
        <f t="shared" ref="L49:L55" si="16">+K49/$K$56</f>
        <v>0.14285714285714285</v>
      </c>
      <c r="W49" s="37"/>
      <c r="X49" s="34"/>
    </row>
    <row r="50" spans="3:24" x14ac:dyDescent="0.25">
      <c r="D50" s="87">
        <v>343</v>
      </c>
      <c r="E50" s="88">
        <v>343</v>
      </c>
      <c r="F50" s="88">
        <v>343</v>
      </c>
      <c r="G50" s="88">
        <v>343</v>
      </c>
      <c r="H50" s="88">
        <v>343</v>
      </c>
      <c r="I50" s="88">
        <v>343</v>
      </c>
      <c r="J50" s="88">
        <v>343</v>
      </c>
      <c r="K50" s="87">
        <f t="shared" si="15"/>
        <v>2401</v>
      </c>
      <c r="L50" s="89">
        <f t="shared" si="16"/>
        <v>0.14285714285714285</v>
      </c>
      <c r="W50" s="37"/>
      <c r="X50" s="34"/>
    </row>
    <row r="51" spans="3:24" x14ac:dyDescent="0.25">
      <c r="D51" s="87">
        <v>343</v>
      </c>
      <c r="E51" s="88">
        <v>343</v>
      </c>
      <c r="F51" s="88">
        <v>343</v>
      </c>
      <c r="G51" s="88">
        <v>343</v>
      </c>
      <c r="H51" s="88">
        <v>343</v>
      </c>
      <c r="I51" s="88">
        <v>343</v>
      </c>
      <c r="J51" s="88">
        <v>343</v>
      </c>
      <c r="K51" s="87">
        <f t="shared" si="15"/>
        <v>2401</v>
      </c>
      <c r="L51" s="89">
        <f t="shared" si="16"/>
        <v>0.14285714285714285</v>
      </c>
      <c r="W51" s="37"/>
      <c r="X51" s="34"/>
    </row>
    <row r="52" spans="3:24" x14ac:dyDescent="0.25">
      <c r="D52" s="87">
        <v>343</v>
      </c>
      <c r="E52" s="88">
        <v>343</v>
      </c>
      <c r="F52" s="88">
        <v>343</v>
      </c>
      <c r="G52" s="88">
        <v>343</v>
      </c>
      <c r="H52" s="88">
        <v>343</v>
      </c>
      <c r="I52" s="88">
        <v>343</v>
      </c>
      <c r="J52" s="88">
        <v>343</v>
      </c>
      <c r="K52" s="87">
        <f t="shared" si="15"/>
        <v>2401</v>
      </c>
      <c r="L52" s="89">
        <f t="shared" si="16"/>
        <v>0.14285714285714285</v>
      </c>
      <c r="W52" s="37"/>
      <c r="X52" s="34"/>
    </row>
    <row r="53" spans="3:24" x14ac:dyDescent="0.25">
      <c r="D53" s="87">
        <v>343</v>
      </c>
      <c r="E53" s="88">
        <v>343</v>
      </c>
      <c r="F53" s="88">
        <v>343</v>
      </c>
      <c r="G53" s="88">
        <v>343</v>
      </c>
      <c r="H53" s="88">
        <v>343</v>
      </c>
      <c r="I53" s="88">
        <v>343</v>
      </c>
      <c r="J53" s="88">
        <v>343</v>
      </c>
      <c r="K53" s="87">
        <f t="shared" si="15"/>
        <v>2401</v>
      </c>
      <c r="L53" s="89">
        <f t="shared" si="16"/>
        <v>0.14285714285714285</v>
      </c>
      <c r="W53" s="37"/>
      <c r="X53" s="34"/>
    </row>
    <row r="54" spans="3:24" x14ac:dyDescent="0.25">
      <c r="D54" s="87">
        <v>343</v>
      </c>
      <c r="E54" s="88">
        <v>343</v>
      </c>
      <c r="F54" s="88">
        <v>343</v>
      </c>
      <c r="G54" s="88">
        <v>343</v>
      </c>
      <c r="H54" s="88">
        <v>343</v>
      </c>
      <c r="I54" s="88">
        <v>343</v>
      </c>
      <c r="J54" s="88">
        <v>343</v>
      </c>
      <c r="K54" s="87">
        <f t="shared" si="15"/>
        <v>2401</v>
      </c>
      <c r="L54" s="89">
        <f t="shared" si="16"/>
        <v>0.14285714285714285</v>
      </c>
      <c r="W54" s="37"/>
      <c r="X54" s="34"/>
    </row>
    <row r="55" spans="3:24" ht="14.4" thickBot="1" x14ac:dyDescent="0.3">
      <c r="D55" s="90">
        <v>343</v>
      </c>
      <c r="E55" s="91">
        <v>343</v>
      </c>
      <c r="F55" s="91">
        <v>343</v>
      </c>
      <c r="G55" s="91">
        <v>343</v>
      </c>
      <c r="H55" s="91">
        <v>343</v>
      </c>
      <c r="I55" s="91">
        <v>343</v>
      </c>
      <c r="J55" s="91">
        <v>343</v>
      </c>
      <c r="K55" s="90">
        <f t="shared" si="15"/>
        <v>2401</v>
      </c>
      <c r="L55" s="92">
        <f t="shared" si="16"/>
        <v>0.14285714285714285</v>
      </c>
      <c r="W55" s="37"/>
      <c r="X55" s="34"/>
    </row>
    <row r="56" spans="3:24" ht="14.4" thickBot="1" x14ac:dyDescent="0.3">
      <c r="K56" s="93">
        <f>SUM(K49:K55)</f>
        <v>16807</v>
      </c>
      <c r="L56" s="37"/>
      <c r="W56" s="37"/>
      <c r="X56" s="34"/>
    </row>
    <row r="57" spans="3:24" ht="14.4" thickBot="1" x14ac:dyDescent="0.3">
      <c r="L57" s="37"/>
      <c r="W57" s="37"/>
      <c r="X57" s="34"/>
    </row>
    <row r="58" spans="3:24" x14ac:dyDescent="0.25">
      <c r="C58" s="34" t="s">
        <v>36</v>
      </c>
      <c r="D58" s="84" cm="1">
        <f t="array" ref="D58:J64">+MMULT(_xlfn.ANCHORARRAY(D49),_xlfn.ANCHORARRAY(D49))</f>
        <v>823543</v>
      </c>
      <c r="E58" s="85">
        <v>823543</v>
      </c>
      <c r="F58" s="85">
        <v>823543</v>
      </c>
      <c r="G58" s="85">
        <v>823543</v>
      </c>
      <c r="H58" s="85">
        <v>823543</v>
      </c>
      <c r="I58" s="85">
        <v>823543</v>
      </c>
      <c r="J58" s="85">
        <v>823543</v>
      </c>
      <c r="K58" s="84">
        <f t="shared" ref="K58:K64" si="17">SUM(D58:J58)</f>
        <v>5764801</v>
      </c>
      <c r="L58" s="86">
        <f t="shared" ref="L58:L64" si="18">+K58/$K$65</f>
        <v>0.14285714285714285</v>
      </c>
      <c r="W58" s="37"/>
      <c r="X58" s="34"/>
    </row>
    <row r="59" spans="3:24" x14ac:dyDescent="0.25">
      <c r="D59" s="87">
        <v>823543</v>
      </c>
      <c r="E59" s="88">
        <v>823543</v>
      </c>
      <c r="F59" s="88">
        <v>823543</v>
      </c>
      <c r="G59" s="88">
        <v>823543</v>
      </c>
      <c r="H59" s="88">
        <v>823543</v>
      </c>
      <c r="I59" s="88">
        <v>823543</v>
      </c>
      <c r="J59" s="88">
        <v>823543</v>
      </c>
      <c r="K59" s="87">
        <f t="shared" si="17"/>
        <v>5764801</v>
      </c>
      <c r="L59" s="89">
        <f t="shared" si="18"/>
        <v>0.14285714285714285</v>
      </c>
      <c r="W59" s="37"/>
      <c r="X59" s="34"/>
    </row>
    <row r="60" spans="3:24" x14ac:dyDescent="0.25">
      <c r="D60" s="87">
        <v>823543</v>
      </c>
      <c r="E60" s="88">
        <v>823543</v>
      </c>
      <c r="F60" s="88">
        <v>823543</v>
      </c>
      <c r="G60" s="88">
        <v>823543</v>
      </c>
      <c r="H60" s="88">
        <v>823543</v>
      </c>
      <c r="I60" s="88">
        <v>823543</v>
      </c>
      <c r="J60" s="88">
        <v>823543</v>
      </c>
      <c r="K60" s="87">
        <f t="shared" si="17"/>
        <v>5764801</v>
      </c>
      <c r="L60" s="89">
        <f t="shared" si="18"/>
        <v>0.14285714285714285</v>
      </c>
      <c r="W60" s="37"/>
      <c r="X60" s="34"/>
    </row>
    <row r="61" spans="3:24" x14ac:dyDescent="0.25">
      <c r="D61" s="87">
        <v>823543</v>
      </c>
      <c r="E61" s="88">
        <v>823543</v>
      </c>
      <c r="F61" s="88">
        <v>823543</v>
      </c>
      <c r="G61" s="88">
        <v>823543</v>
      </c>
      <c r="H61" s="88">
        <v>823543</v>
      </c>
      <c r="I61" s="88">
        <v>823543</v>
      </c>
      <c r="J61" s="88">
        <v>823543</v>
      </c>
      <c r="K61" s="87">
        <f t="shared" si="17"/>
        <v>5764801</v>
      </c>
      <c r="L61" s="89">
        <f t="shared" si="18"/>
        <v>0.14285714285714285</v>
      </c>
      <c r="W61" s="37"/>
      <c r="X61" s="34"/>
    </row>
    <row r="62" spans="3:24" x14ac:dyDescent="0.25">
      <c r="D62" s="87">
        <v>823543</v>
      </c>
      <c r="E62" s="88">
        <v>823543</v>
      </c>
      <c r="F62" s="88">
        <v>823543</v>
      </c>
      <c r="G62" s="88">
        <v>823543</v>
      </c>
      <c r="H62" s="88">
        <v>823543</v>
      </c>
      <c r="I62" s="88">
        <v>823543</v>
      </c>
      <c r="J62" s="88">
        <v>823543</v>
      </c>
      <c r="K62" s="87">
        <f t="shared" si="17"/>
        <v>5764801</v>
      </c>
      <c r="L62" s="89">
        <f t="shared" si="18"/>
        <v>0.14285714285714285</v>
      </c>
      <c r="W62" s="37"/>
      <c r="X62" s="34"/>
    </row>
    <row r="63" spans="3:24" x14ac:dyDescent="0.25">
      <c r="D63" s="87">
        <v>823543</v>
      </c>
      <c r="E63" s="88">
        <v>823543</v>
      </c>
      <c r="F63" s="88">
        <v>823543</v>
      </c>
      <c r="G63" s="88">
        <v>823543</v>
      </c>
      <c r="H63" s="88">
        <v>823543</v>
      </c>
      <c r="I63" s="88">
        <v>823543</v>
      </c>
      <c r="J63" s="88">
        <v>823543</v>
      </c>
      <c r="K63" s="87">
        <f t="shared" si="17"/>
        <v>5764801</v>
      </c>
      <c r="L63" s="89">
        <f t="shared" si="18"/>
        <v>0.14285714285714285</v>
      </c>
      <c r="W63" s="37"/>
      <c r="X63" s="34"/>
    </row>
    <row r="64" spans="3:24" ht="14.4" thickBot="1" x14ac:dyDescent="0.3">
      <c r="D64" s="90">
        <v>823543</v>
      </c>
      <c r="E64" s="91">
        <v>823543</v>
      </c>
      <c r="F64" s="91">
        <v>823543</v>
      </c>
      <c r="G64" s="91">
        <v>823543</v>
      </c>
      <c r="H64" s="91">
        <v>823543</v>
      </c>
      <c r="I64" s="91">
        <v>823543</v>
      </c>
      <c r="J64" s="91">
        <v>823543</v>
      </c>
      <c r="K64" s="90">
        <f t="shared" si="17"/>
        <v>5764801</v>
      </c>
      <c r="L64" s="92">
        <f t="shared" si="18"/>
        <v>0.14285714285714285</v>
      </c>
      <c r="W64" s="37"/>
      <c r="X64" s="34"/>
    </row>
    <row r="65" spans="3:24" ht="14.4" thickBot="1" x14ac:dyDescent="0.3">
      <c r="K65" s="93">
        <f>SUM(K58:K64)</f>
        <v>40353607</v>
      </c>
      <c r="W65" s="37"/>
      <c r="X65" s="34"/>
    </row>
    <row r="66" spans="3:24" ht="14.4" thickBot="1" x14ac:dyDescent="0.3">
      <c r="W66" s="37"/>
      <c r="X66" s="34"/>
    </row>
    <row r="67" spans="3:24" x14ac:dyDescent="0.25">
      <c r="C67" s="34" t="s">
        <v>37</v>
      </c>
      <c r="D67" s="84" cm="1">
        <f t="array" ref="D67:J73">+MMULT(_xlfn.ANCHORARRAY(D58),_xlfn.ANCHORARRAY(D58))</f>
        <v>4747561509943</v>
      </c>
      <c r="E67" s="85">
        <v>4747561509943</v>
      </c>
      <c r="F67" s="85">
        <v>4747561509943</v>
      </c>
      <c r="G67" s="85">
        <v>4747561509943</v>
      </c>
      <c r="H67" s="85">
        <v>4747561509943</v>
      </c>
      <c r="I67" s="85">
        <v>4747561509943</v>
      </c>
      <c r="J67" s="85">
        <v>4747561509943</v>
      </c>
      <c r="K67" s="84">
        <f t="shared" ref="K67:K73" si="19">SUM(D67:J67)</f>
        <v>33232930569601</v>
      </c>
      <c r="L67" s="86">
        <f t="shared" ref="L67:L73" si="20">+K67/$K$74</f>
        <v>0.14285714285714285</v>
      </c>
      <c r="M67" s="145" t="str">
        <f>+D5</f>
        <v>Característica1</v>
      </c>
      <c r="N67" s="151"/>
      <c r="O67" s="94">
        <f>+L67</f>
        <v>0.14285714285714285</v>
      </c>
      <c r="W67" s="37"/>
      <c r="X67" s="34"/>
    </row>
    <row r="68" spans="3:24" x14ac:dyDescent="0.25">
      <c r="D68" s="87">
        <v>4747561509943</v>
      </c>
      <c r="E68" s="88">
        <v>4747561509943</v>
      </c>
      <c r="F68" s="88">
        <v>4747561509943</v>
      </c>
      <c r="G68" s="88">
        <v>4747561509943</v>
      </c>
      <c r="H68" s="88">
        <v>4747561509943</v>
      </c>
      <c r="I68" s="88">
        <v>4747561509943</v>
      </c>
      <c r="J68" s="88">
        <v>4747561509943</v>
      </c>
      <c r="K68" s="87">
        <f t="shared" si="19"/>
        <v>33232930569601</v>
      </c>
      <c r="L68" s="89">
        <f t="shared" si="20"/>
        <v>0.14285714285714285</v>
      </c>
      <c r="M68" s="141" t="str">
        <f>+E5</f>
        <v>Característica2</v>
      </c>
      <c r="N68" s="147"/>
      <c r="O68" s="95">
        <f t="shared" ref="O68:O73" si="21">+L68</f>
        <v>0.14285714285714285</v>
      </c>
      <c r="W68" s="37"/>
      <c r="X68" s="34"/>
    </row>
    <row r="69" spans="3:24" x14ac:dyDescent="0.25">
      <c r="D69" s="87">
        <v>4747561509943</v>
      </c>
      <c r="E69" s="88">
        <v>4747561509943</v>
      </c>
      <c r="F69" s="88">
        <v>4747561509943</v>
      </c>
      <c r="G69" s="88">
        <v>4747561509943</v>
      </c>
      <c r="H69" s="88">
        <v>4747561509943</v>
      </c>
      <c r="I69" s="88">
        <v>4747561509943</v>
      </c>
      <c r="J69" s="88">
        <v>4747561509943</v>
      </c>
      <c r="K69" s="87">
        <f t="shared" si="19"/>
        <v>33232930569601</v>
      </c>
      <c r="L69" s="89">
        <f t="shared" si="20"/>
        <v>0.14285714285714285</v>
      </c>
      <c r="M69" s="141" t="str">
        <f>+F5</f>
        <v>Característica3</v>
      </c>
      <c r="N69" s="147"/>
      <c r="O69" s="95">
        <f t="shared" si="21"/>
        <v>0.14285714285714285</v>
      </c>
      <c r="W69" s="37"/>
      <c r="X69" s="34"/>
    </row>
    <row r="70" spans="3:24" x14ac:dyDescent="0.25">
      <c r="D70" s="87">
        <v>4747561509943</v>
      </c>
      <c r="E70" s="88">
        <v>4747561509943</v>
      </c>
      <c r="F70" s="88">
        <v>4747561509943</v>
      </c>
      <c r="G70" s="88">
        <v>4747561509943</v>
      </c>
      <c r="H70" s="88">
        <v>4747561509943</v>
      </c>
      <c r="I70" s="88">
        <v>4747561509943</v>
      </c>
      <c r="J70" s="88">
        <v>4747561509943</v>
      </c>
      <c r="K70" s="87">
        <f t="shared" si="19"/>
        <v>33232930569601</v>
      </c>
      <c r="L70" s="89">
        <f t="shared" si="20"/>
        <v>0.14285714285714285</v>
      </c>
      <c r="M70" s="141" t="str">
        <f>+G5</f>
        <v>Característica4</v>
      </c>
      <c r="N70" s="147"/>
      <c r="O70" s="95">
        <f t="shared" si="21"/>
        <v>0.14285714285714285</v>
      </c>
      <c r="W70" s="37"/>
      <c r="X70" s="34"/>
    </row>
    <row r="71" spans="3:24" x14ac:dyDescent="0.25">
      <c r="D71" s="87">
        <v>4747561509943</v>
      </c>
      <c r="E71" s="88">
        <v>4747561509943</v>
      </c>
      <c r="F71" s="88">
        <v>4747561509943</v>
      </c>
      <c r="G71" s="88">
        <v>4747561509943</v>
      </c>
      <c r="H71" s="88">
        <v>4747561509943</v>
      </c>
      <c r="I71" s="88">
        <v>4747561509943</v>
      </c>
      <c r="J71" s="88">
        <v>4747561509943</v>
      </c>
      <c r="K71" s="87">
        <f t="shared" si="19"/>
        <v>33232930569601</v>
      </c>
      <c r="L71" s="89">
        <f t="shared" si="20"/>
        <v>0.14285714285714285</v>
      </c>
      <c r="M71" s="141" t="str">
        <f>+H5</f>
        <v>Característica5</v>
      </c>
      <c r="N71" s="147"/>
      <c r="O71" s="95">
        <f t="shared" si="21"/>
        <v>0.14285714285714285</v>
      </c>
      <c r="W71" s="37"/>
      <c r="X71" s="34"/>
    </row>
    <row r="72" spans="3:24" x14ac:dyDescent="0.25">
      <c r="D72" s="87">
        <v>4747561509943</v>
      </c>
      <c r="E72" s="88">
        <v>4747561509943</v>
      </c>
      <c r="F72" s="88">
        <v>4747561509943</v>
      </c>
      <c r="G72" s="88">
        <v>4747561509943</v>
      </c>
      <c r="H72" s="88">
        <v>4747561509943</v>
      </c>
      <c r="I72" s="88">
        <v>4747561509943</v>
      </c>
      <c r="J72" s="88">
        <v>4747561509943</v>
      </c>
      <c r="K72" s="87">
        <f t="shared" si="19"/>
        <v>33232930569601</v>
      </c>
      <c r="L72" s="89">
        <f t="shared" si="20"/>
        <v>0.14285714285714285</v>
      </c>
      <c r="M72" s="141" t="str">
        <f>+I5</f>
        <v>Característica6</v>
      </c>
      <c r="N72" s="147"/>
      <c r="O72" s="95">
        <f t="shared" si="21"/>
        <v>0.14285714285714285</v>
      </c>
      <c r="W72" s="37"/>
      <c r="X72" s="34"/>
    </row>
    <row r="73" spans="3:24" ht="14.4" thickBot="1" x14ac:dyDescent="0.3">
      <c r="D73" s="90">
        <v>4747561509943</v>
      </c>
      <c r="E73" s="91">
        <v>4747561509943</v>
      </c>
      <c r="F73" s="91">
        <v>4747561509943</v>
      </c>
      <c r="G73" s="91">
        <v>4747561509943</v>
      </c>
      <c r="H73" s="91">
        <v>4747561509943</v>
      </c>
      <c r="I73" s="91">
        <v>4747561509943</v>
      </c>
      <c r="J73" s="91">
        <v>4747561509943</v>
      </c>
      <c r="K73" s="90">
        <f t="shared" si="19"/>
        <v>33232930569601</v>
      </c>
      <c r="L73" s="92">
        <f t="shared" si="20"/>
        <v>0.14285714285714285</v>
      </c>
      <c r="M73" s="141" t="str">
        <f>+J5</f>
        <v>Característica7</v>
      </c>
      <c r="N73" s="147"/>
      <c r="O73" s="95">
        <f t="shared" si="21"/>
        <v>0.14285714285714285</v>
      </c>
      <c r="W73" s="37"/>
      <c r="X73" s="34"/>
    </row>
    <row r="74" spans="3:24" ht="14.4" thickBot="1" x14ac:dyDescent="0.3">
      <c r="K74" s="93">
        <f>SUM(K67:K73)</f>
        <v>232630513987207</v>
      </c>
      <c r="W74" s="37"/>
      <c r="X74" s="34"/>
    </row>
    <row r="75" spans="3:24" x14ac:dyDescent="0.25">
      <c r="W75" s="37"/>
      <c r="X75" s="34"/>
    </row>
    <row r="76" spans="3:24" x14ac:dyDescent="0.25">
      <c r="W76" s="37"/>
      <c r="X76" s="34"/>
    </row>
    <row r="77" spans="3:24" x14ac:dyDescent="0.25">
      <c r="W77" s="37"/>
      <c r="X77" s="34"/>
    </row>
    <row r="78" spans="3:24" x14ac:dyDescent="0.25">
      <c r="W78" s="37"/>
      <c r="X78" s="34"/>
    </row>
    <row r="79" spans="3:24" x14ac:dyDescent="0.25">
      <c r="W79" s="37"/>
      <c r="X79" s="34"/>
    </row>
    <row r="80" spans="3:24" x14ac:dyDescent="0.25">
      <c r="W80" s="37"/>
      <c r="X80" s="34"/>
    </row>
    <row r="81" spans="23:25" x14ac:dyDescent="0.25">
      <c r="W81" s="37"/>
      <c r="X81" s="34"/>
    </row>
    <row r="82" spans="23:25" x14ac:dyDescent="0.25">
      <c r="W82" s="37"/>
      <c r="X82" s="34"/>
    </row>
    <row r="83" spans="23:25" x14ac:dyDescent="0.25">
      <c r="W83" s="37"/>
      <c r="X83" s="34"/>
    </row>
    <row r="84" spans="23:25" x14ac:dyDescent="0.25">
      <c r="W84" s="37"/>
      <c r="X84" s="34"/>
    </row>
    <row r="85" spans="23:25" x14ac:dyDescent="0.25">
      <c r="W85" s="37"/>
      <c r="X85" s="34"/>
    </row>
    <row r="86" spans="23:25" x14ac:dyDescent="0.25">
      <c r="W86" s="37"/>
      <c r="X86" s="97"/>
    </row>
    <row r="87" spans="23:25" x14ac:dyDescent="0.25">
      <c r="W87" s="37"/>
      <c r="X87" s="97"/>
    </row>
    <row r="88" spans="23:25" x14ac:dyDescent="0.25">
      <c r="W88" s="37"/>
      <c r="X88" s="97"/>
    </row>
    <row r="89" spans="23:25" x14ac:dyDescent="0.25">
      <c r="W89" s="37"/>
      <c r="X89" s="97"/>
    </row>
    <row r="90" spans="23:25" x14ac:dyDescent="0.25">
      <c r="W90" s="37"/>
      <c r="X90" s="97"/>
    </row>
    <row r="91" spans="23:25" x14ac:dyDescent="0.25">
      <c r="W91" s="37"/>
      <c r="X91" s="97"/>
    </row>
    <row r="92" spans="23:25" x14ac:dyDescent="0.25">
      <c r="Y92" s="97"/>
    </row>
    <row r="93" spans="23:25" x14ac:dyDescent="0.25">
      <c r="Y93" s="97"/>
    </row>
  </sheetData>
  <sheetProtection algorithmName="SHA-512" hashValue="iIk7wyQw+5cJWwFuQtQn+LuAbaf4K95dOcqDKT2MSD/9CDD7jGlkp1yodIaYxIPsVk9mkGvJjMQeC/KqcuvqHg==" saltValue="CWiC0ZvzL8yJVvIIukiQvQ==" spinCount="100000" sheet="1" objects="1" scenarios="1"/>
  <mergeCells count="8">
    <mergeCell ref="M72:N72"/>
    <mergeCell ref="M73:N73"/>
    <mergeCell ref="K5:Q5"/>
    <mergeCell ref="M67:N67"/>
    <mergeCell ref="M68:N68"/>
    <mergeCell ref="M69:N69"/>
    <mergeCell ref="M70:N70"/>
    <mergeCell ref="M71:N71"/>
  </mergeCells>
  <phoneticPr fontId="11" type="noConversion"/>
  <conditionalFormatting sqref="E24">
    <cfRule type="cellIs" dxfId="19" priority="1" operator="greaterThan">
      <formula>$E$23&gt;0.1</formula>
    </cfRule>
    <cfRule type="cellIs" dxfId="18" priority="3" operator="lessThan">
      <formula>$E$23&gt;0.1</formula>
    </cfRule>
    <cfRule type="cellIs" dxfId="17" priority="4" operator="lessThan">
      <formula>$E$23&lt;0.1</formula>
    </cfRule>
    <cfRule type="cellIs" dxfId="16" priority="5" operator="lessThan">
      <formula>$E$23</formula>
    </cfRule>
    <cfRule type="cellIs" dxfId="15" priority="6" operator="lessThan">
      <formula>"&lt;.10"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87"/>
  <sheetViews>
    <sheetView topLeftCell="E32" zoomScaleNormal="100" workbookViewId="0">
      <selection activeCell="N62" sqref="N62:N67"/>
    </sheetView>
  </sheetViews>
  <sheetFormatPr baseColWidth="10" defaultColWidth="11.44140625" defaultRowHeight="13.8" x14ac:dyDescent="0.25"/>
  <cols>
    <col min="1" max="1" width="5.6640625" style="34" customWidth="1"/>
    <col min="2" max="2" width="5.6640625" style="35" customWidth="1"/>
    <col min="3" max="3" width="28.6640625" style="34" customWidth="1"/>
    <col min="4" max="11" width="17" style="34" customWidth="1"/>
    <col min="12" max="15" width="12.5546875" style="34" customWidth="1"/>
    <col min="16" max="19" width="12.6640625" style="34" customWidth="1"/>
    <col min="20" max="23" width="12.88671875" style="34" customWidth="1"/>
    <col min="24" max="24" width="11.5546875" style="37" customWidth="1"/>
    <col min="25" max="16384" width="11.44140625" style="34"/>
  </cols>
  <sheetData>
    <row r="1" spans="1:24" x14ac:dyDescent="0.25">
      <c r="C1" s="36"/>
      <c r="D1" s="35"/>
      <c r="E1" s="35"/>
      <c r="F1" s="35"/>
      <c r="G1" s="35"/>
      <c r="H1" s="35"/>
      <c r="I1" s="35"/>
      <c r="J1" s="35"/>
      <c r="K1" s="35"/>
    </row>
    <row r="2" spans="1:24" x14ac:dyDescent="0.25">
      <c r="C2" s="36"/>
      <c r="D2" s="35"/>
      <c r="E2" s="35"/>
      <c r="F2" s="35"/>
      <c r="G2" s="35"/>
      <c r="H2" s="35"/>
      <c r="I2" s="35"/>
      <c r="J2" s="35"/>
      <c r="K2" s="35"/>
    </row>
    <row r="4" spans="1:24" ht="14.4" thickBot="1" x14ac:dyDescent="0.3"/>
    <row r="5" spans="1:24" ht="30" customHeight="1" thickBot="1" x14ac:dyDescent="0.3">
      <c r="C5" s="38"/>
      <c r="D5" s="39" t="str">
        <f>+IngresoDatos!B42</f>
        <v>Característica1</v>
      </c>
      <c r="E5" s="39" t="str">
        <f>+IngresoDatos!C42</f>
        <v>Característica2</v>
      </c>
      <c r="F5" s="39" t="str">
        <f>+IngresoDatos!D42</f>
        <v>Característica3</v>
      </c>
      <c r="G5" s="39" t="str">
        <f>+IngresoDatos!E42</f>
        <v>Característica4</v>
      </c>
      <c r="H5" s="39" t="str">
        <f>+IngresoDatos!F42</f>
        <v>Característica5</v>
      </c>
      <c r="I5" s="39" t="str">
        <f>+IngresoDatos!G42</f>
        <v>Característica6</v>
      </c>
      <c r="J5" s="148" t="s">
        <v>8</v>
      </c>
      <c r="K5" s="149"/>
      <c r="L5" s="149"/>
      <c r="M5" s="149"/>
      <c r="N5" s="149"/>
      <c r="O5" s="153"/>
      <c r="P5" s="40" t="s">
        <v>7</v>
      </c>
      <c r="Q5" s="41" t="s">
        <v>5</v>
      </c>
      <c r="R5" s="40" t="s">
        <v>4</v>
      </c>
      <c r="S5" s="42" t="s">
        <v>6</v>
      </c>
      <c r="U5" s="37"/>
      <c r="X5" s="34"/>
    </row>
    <row r="6" spans="1:24" x14ac:dyDescent="0.25">
      <c r="B6" s="35">
        <v>1</v>
      </c>
      <c r="C6" s="43" t="str">
        <f>+D5</f>
        <v>Característica1</v>
      </c>
      <c r="D6" s="1">
        <v>1</v>
      </c>
      <c r="E6" s="44">
        <f>+IngresoDatos!C43</f>
        <v>1</v>
      </c>
      <c r="F6" s="44">
        <f>+IngresoDatos!D43</f>
        <v>1</v>
      </c>
      <c r="G6" s="44">
        <f>+IngresoDatos!E43</f>
        <v>1</v>
      </c>
      <c r="H6" s="44">
        <f>+IngresoDatos!F43</f>
        <v>1</v>
      </c>
      <c r="I6" s="44">
        <f>+IngresoDatos!G43</f>
        <v>1</v>
      </c>
      <c r="J6" s="45">
        <f t="shared" ref="J6:J11" si="0">+D6/$D$12</f>
        <v>0.16666666666666666</v>
      </c>
      <c r="K6" s="44">
        <f t="shared" ref="K6:K11" si="1">+E6/$E$12</f>
        <v>0.16666666666666666</v>
      </c>
      <c r="L6" s="44">
        <f t="shared" ref="L6:L11" si="2">+F6/$F$12</f>
        <v>0.16666666666666666</v>
      </c>
      <c r="M6" s="44">
        <f t="shared" ref="M6:M11" si="3">+G6/$G$12</f>
        <v>0.16666666666666666</v>
      </c>
      <c r="N6" s="44">
        <f t="shared" ref="N6:N11" si="4">+H6/$H$12</f>
        <v>0.16666666666666666</v>
      </c>
      <c r="O6" s="44">
        <f t="shared" ref="O6:O11" si="5">+I6/$I$12</f>
        <v>0.16666666666666666</v>
      </c>
      <c r="P6" s="46">
        <f t="shared" ref="P6:P11" si="6">SUM(J6:O6)</f>
        <v>0.99999999999999989</v>
      </c>
      <c r="Q6" s="47">
        <f>+P6/$P$12</f>
        <v>0.16666666666666669</v>
      </c>
      <c r="R6" s="48" cm="1">
        <f t="array" ref="R6:R11">+MMULT(D6:I11,Q6:Q11)</f>
        <v>1.0000000000000002</v>
      </c>
      <c r="S6" s="48">
        <f>+R6/Q6</f>
        <v>6.0000000000000009</v>
      </c>
      <c r="T6" s="37"/>
      <c r="X6" s="34"/>
    </row>
    <row r="7" spans="1:24" x14ac:dyDescent="0.25">
      <c r="B7" s="35">
        <v>2</v>
      </c>
      <c r="C7" s="43" t="str">
        <f>+E5</f>
        <v>Característica2</v>
      </c>
      <c r="D7" s="49">
        <f>1/E6</f>
        <v>1</v>
      </c>
      <c r="E7" s="3">
        <v>1</v>
      </c>
      <c r="F7" s="44">
        <f>+IngresoDatos!D44</f>
        <v>1</v>
      </c>
      <c r="G7" s="44">
        <f>+IngresoDatos!E44</f>
        <v>1</v>
      </c>
      <c r="H7" s="44">
        <f>+IngresoDatos!F44</f>
        <v>1</v>
      </c>
      <c r="I7" s="44">
        <f>+IngresoDatos!G44</f>
        <v>1</v>
      </c>
      <c r="J7" s="49">
        <f t="shared" si="0"/>
        <v>0.16666666666666666</v>
      </c>
      <c r="K7" s="50">
        <f t="shared" si="1"/>
        <v>0.16666666666666666</v>
      </c>
      <c r="L7" s="50">
        <f t="shared" si="2"/>
        <v>0.16666666666666666</v>
      </c>
      <c r="M7" s="50">
        <f t="shared" si="3"/>
        <v>0.16666666666666666</v>
      </c>
      <c r="N7" s="50">
        <f t="shared" si="4"/>
        <v>0.16666666666666666</v>
      </c>
      <c r="O7" s="50">
        <f t="shared" si="5"/>
        <v>0.16666666666666666</v>
      </c>
      <c r="P7" s="51">
        <f t="shared" si="6"/>
        <v>0.99999999999999989</v>
      </c>
      <c r="Q7" s="52">
        <f t="shared" ref="Q7:Q11" si="7">+P7/$P$12</f>
        <v>0.16666666666666669</v>
      </c>
      <c r="R7" s="53">
        <v>1.0000000000000002</v>
      </c>
      <c r="S7" s="53">
        <f t="shared" ref="S7:S11" si="8">+R7/Q7</f>
        <v>6.0000000000000009</v>
      </c>
      <c r="T7" s="37"/>
      <c r="X7" s="34"/>
    </row>
    <row r="8" spans="1:24" x14ac:dyDescent="0.25">
      <c r="B8" s="35">
        <v>3</v>
      </c>
      <c r="C8" s="43" t="str">
        <f>+F5</f>
        <v>Característica3</v>
      </c>
      <c r="D8" s="49">
        <f>1/F6</f>
        <v>1</v>
      </c>
      <c r="E8" s="50">
        <f>1/F7</f>
        <v>1</v>
      </c>
      <c r="F8" s="3">
        <v>1</v>
      </c>
      <c r="G8" s="44">
        <f>+IngresoDatos!E45</f>
        <v>1</v>
      </c>
      <c r="H8" s="44">
        <f>+IngresoDatos!F45</f>
        <v>1</v>
      </c>
      <c r="I8" s="44">
        <f>+IngresoDatos!G45</f>
        <v>1</v>
      </c>
      <c r="J8" s="49">
        <f t="shared" si="0"/>
        <v>0.16666666666666666</v>
      </c>
      <c r="K8" s="50">
        <f t="shared" si="1"/>
        <v>0.16666666666666666</v>
      </c>
      <c r="L8" s="50">
        <f t="shared" si="2"/>
        <v>0.16666666666666666</v>
      </c>
      <c r="M8" s="50">
        <f t="shared" si="3"/>
        <v>0.16666666666666666</v>
      </c>
      <c r="N8" s="50">
        <f t="shared" si="4"/>
        <v>0.16666666666666666</v>
      </c>
      <c r="O8" s="50">
        <f t="shared" si="5"/>
        <v>0.16666666666666666</v>
      </c>
      <c r="P8" s="51">
        <f t="shared" si="6"/>
        <v>0.99999999999999989</v>
      </c>
      <c r="Q8" s="52">
        <f t="shared" si="7"/>
        <v>0.16666666666666669</v>
      </c>
      <c r="R8" s="53">
        <v>1.0000000000000002</v>
      </c>
      <c r="S8" s="53">
        <f t="shared" si="8"/>
        <v>6.0000000000000009</v>
      </c>
      <c r="T8" s="37"/>
      <c r="X8" s="34"/>
    </row>
    <row r="9" spans="1:24" x14ac:dyDescent="0.25">
      <c r="B9" s="35">
        <v>4</v>
      </c>
      <c r="C9" s="43" t="str">
        <f>+G5</f>
        <v>Característica4</v>
      </c>
      <c r="D9" s="49">
        <f>1/G6</f>
        <v>1</v>
      </c>
      <c r="E9" s="50">
        <f>1/G7</f>
        <v>1</v>
      </c>
      <c r="F9" s="50">
        <f>1/G8</f>
        <v>1</v>
      </c>
      <c r="G9" s="3">
        <v>1</v>
      </c>
      <c r="H9" s="44">
        <f>+IngresoDatos!F46</f>
        <v>1</v>
      </c>
      <c r="I9" s="44">
        <f>+IngresoDatos!G46</f>
        <v>1</v>
      </c>
      <c r="J9" s="49">
        <f t="shared" si="0"/>
        <v>0.16666666666666666</v>
      </c>
      <c r="K9" s="50">
        <f t="shared" si="1"/>
        <v>0.16666666666666666</v>
      </c>
      <c r="L9" s="50">
        <f t="shared" si="2"/>
        <v>0.16666666666666666</v>
      </c>
      <c r="M9" s="50">
        <f t="shared" si="3"/>
        <v>0.16666666666666666</v>
      </c>
      <c r="N9" s="50">
        <f t="shared" si="4"/>
        <v>0.16666666666666666</v>
      </c>
      <c r="O9" s="50">
        <f t="shared" si="5"/>
        <v>0.16666666666666666</v>
      </c>
      <c r="P9" s="51">
        <f t="shared" si="6"/>
        <v>0.99999999999999989</v>
      </c>
      <c r="Q9" s="52">
        <f t="shared" si="7"/>
        <v>0.16666666666666669</v>
      </c>
      <c r="R9" s="53">
        <v>1.0000000000000002</v>
      </c>
      <c r="S9" s="53">
        <f t="shared" si="8"/>
        <v>6.0000000000000009</v>
      </c>
      <c r="T9" s="37"/>
      <c r="X9" s="34"/>
    </row>
    <row r="10" spans="1:24" x14ac:dyDescent="0.25">
      <c r="B10" s="35">
        <v>5</v>
      </c>
      <c r="C10" s="43" t="str">
        <f>+H5</f>
        <v>Característica5</v>
      </c>
      <c r="D10" s="49">
        <f>1/H6</f>
        <v>1</v>
      </c>
      <c r="E10" s="50">
        <f>1/H7</f>
        <v>1</v>
      </c>
      <c r="F10" s="50">
        <f>1/H8</f>
        <v>1</v>
      </c>
      <c r="G10" s="50">
        <f>1/H9</f>
        <v>1</v>
      </c>
      <c r="H10" s="3">
        <v>1</v>
      </c>
      <c r="I10" s="44">
        <f>+IngresoDatos!G47</f>
        <v>1</v>
      </c>
      <c r="J10" s="49">
        <f t="shared" si="0"/>
        <v>0.16666666666666666</v>
      </c>
      <c r="K10" s="50">
        <f t="shared" si="1"/>
        <v>0.16666666666666666</v>
      </c>
      <c r="L10" s="50">
        <f t="shared" si="2"/>
        <v>0.16666666666666666</v>
      </c>
      <c r="M10" s="50">
        <f t="shared" si="3"/>
        <v>0.16666666666666666</v>
      </c>
      <c r="N10" s="50">
        <f t="shared" si="4"/>
        <v>0.16666666666666666</v>
      </c>
      <c r="O10" s="50">
        <f t="shared" si="5"/>
        <v>0.16666666666666666</v>
      </c>
      <c r="P10" s="51">
        <f t="shared" si="6"/>
        <v>0.99999999999999989</v>
      </c>
      <c r="Q10" s="52">
        <f t="shared" si="7"/>
        <v>0.16666666666666669</v>
      </c>
      <c r="R10" s="53">
        <v>1.0000000000000002</v>
      </c>
      <c r="S10" s="53">
        <f t="shared" si="8"/>
        <v>6.0000000000000009</v>
      </c>
      <c r="T10" s="37"/>
      <c r="X10" s="34"/>
    </row>
    <row r="11" spans="1:24" ht="14.4" thickBot="1" x14ac:dyDescent="0.3">
      <c r="B11" s="35">
        <v>6</v>
      </c>
      <c r="C11" s="43" t="str">
        <f>+I5</f>
        <v>Característica6</v>
      </c>
      <c r="D11" s="49">
        <f>1/I6</f>
        <v>1</v>
      </c>
      <c r="E11" s="50">
        <f>1/I7</f>
        <v>1</v>
      </c>
      <c r="F11" s="50">
        <f>1/I8</f>
        <v>1</v>
      </c>
      <c r="G11" s="50">
        <f>1/I9</f>
        <v>1</v>
      </c>
      <c r="H11" s="50">
        <f>1/I10</f>
        <v>1</v>
      </c>
      <c r="I11" s="3">
        <v>1</v>
      </c>
      <c r="J11" s="49">
        <f t="shared" si="0"/>
        <v>0.16666666666666666</v>
      </c>
      <c r="K11" s="50">
        <f t="shared" si="1"/>
        <v>0.16666666666666666</v>
      </c>
      <c r="L11" s="50">
        <f t="shared" si="2"/>
        <v>0.16666666666666666</v>
      </c>
      <c r="M11" s="50">
        <f t="shared" si="3"/>
        <v>0.16666666666666666</v>
      </c>
      <c r="N11" s="50">
        <f t="shared" si="4"/>
        <v>0.16666666666666666</v>
      </c>
      <c r="O11" s="50">
        <f t="shared" si="5"/>
        <v>0.16666666666666666</v>
      </c>
      <c r="P11" s="51">
        <f t="shared" si="6"/>
        <v>0.99999999999999989</v>
      </c>
      <c r="Q11" s="99">
        <f t="shared" si="7"/>
        <v>0.16666666666666669</v>
      </c>
      <c r="R11" s="53">
        <v>1.0000000000000002</v>
      </c>
      <c r="S11" s="54">
        <f t="shared" si="8"/>
        <v>6.0000000000000009</v>
      </c>
      <c r="T11" s="37"/>
      <c r="X11" s="34"/>
    </row>
    <row r="12" spans="1:24" ht="14.4" thickBot="1" x14ac:dyDescent="0.3">
      <c r="A12" s="34" t="s">
        <v>9</v>
      </c>
      <c r="B12" s="35">
        <f>+COUNT(B6:B11)</f>
        <v>6</v>
      </c>
      <c r="C12" s="55" t="s">
        <v>3</v>
      </c>
      <c r="D12" s="56">
        <f t="shared" ref="D12:J12" si="9">SUM(D6:D11)</f>
        <v>6</v>
      </c>
      <c r="E12" s="57">
        <f t="shared" si="9"/>
        <v>6</v>
      </c>
      <c r="F12" s="57">
        <f t="shared" si="9"/>
        <v>6</v>
      </c>
      <c r="G12" s="57">
        <f t="shared" si="9"/>
        <v>6</v>
      </c>
      <c r="H12" s="57">
        <f t="shared" si="9"/>
        <v>6</v>
      </c>
      <c r="I12" s="57">
        <f t="shared" si="9"/>
        <v>6</v>
      </c>
      <c r="J12" s="58">
        <f t="shared" si="9"/>
        <v>0.99999999999999989</v>
      </c>
      <c r="K12" s="58">
        <f t="shared" ref="K12:O12" si="10">SUM(K6:K11)</f>
        <v>0.99999999999999989</v>
      </c>
      <c r="L12" s="58">
        <f t="shared" si="10"/>
        <v>0.99999999999999989</v>
      </c>
      <c r="M12" s="58">
        <f t="shared" si="10"/>
        <v>0.99999999999999989</v>
      </c>
      <c r="N12" s="58">
        <f t="shared" si="10"/>
        <v>0.99999999999999989</v>
      </c>
      <c r="O12" s="58">
        <f t="shared" si="10"/>
        <v>0.99999999999999989</v>
      </c>
      <c r="P12" s="59">
        <f>SUM(P6:P11)</f>
        <v>5.9999999999999991</v>
      </c>
      <c r="Q12" s="100">
        <f>SUM(Q6:Q11)</f>
        <v>1.0000000000000002</v>
      </c>
      <c r="R12" s="61">
        <f>SUM(P6:P11)</f>
        <v>5.9999999999999991</v>
      </c>
      <c r="S12" s="62">
        <f>SUM(S6:S11)/6</f>
        <v>6.0000000000000009</v>
      </c>
      <c r="V12" s="37"/>
      <c r="X12" s="34"/>
    </row>
    <row r="14" spans="1:24" ht="14.4" thickBot="1" x14ac:dyDescent="0.3"/>
    <row r="15" spans="1:24" x14ac:dyDescent="0.25">
      <c r="C15" s="63" t="s">
        <v>10</v>
      </c>
      <c r="D15" s="64">
        <v>3</v>
      </c>
      <c r="E15" s="64">
        <v>4</v>
      </c>
      <c r="F15" s="64">
        <v>5</v>
      </c>
      <c r="G15" s="64">
        <v>6</v>
      </c>
      <c r="H15" s="64">
        <v>7</v>
      </c>
      <c r="I15" s="64">
        <v>8</v>
      </c>
      <c r="J15" s="64">
        <v>9</v>
      </c>
      <c r="K15" s="65">
        <v>10</v>
      </c>
    </row>
    <row r="16" spans="1:24" ht="14.4" thickBot="1" x14ac:dyDescent="0.3">
      <c r="C16" s="66" t="s">
        <v>11</v>
      </c>
      <c r="D16" s="67">
        <v>0.57999999999999996</v>
      </c>
      <c r="E16" s="67">
        <v>0.9</v>
      </c>
      <c r="F16" s="67">
        <v>1.1200000000000001</v>
      </c>
      <c r="G16" s="67">
        <v>1.24</v>
      </c>
      <c r="H16" s="67">
        <v>1.32</v>
      </c>
      <c r="I16" s="67">
        <v>1.41</v>
      </c>
      <c r="J16" s="67">
        <v>1.45</v>
      </c>
      <c r="K16" s="68">
        <v>1.49</v>
      </c>
    </row>
    <row r="18" spans="3:24" ht="14.4" thickBot="1" x14ac:dyDescent="0.3"/>
    <row r="19" spans="3:24" ht="16.8" x14ac:dyDescent="0.3">
      <c r="C19" s="69" t="s">
        <v>12</v>
      </c>
      <c r="D19" s="70" t="s">
        <v>22</v>
      </c>
      <c r="E19" s="71">
        <f>+S12</f>
        <v>6.0000000000000009</v>
      </c>
    </row>
    <row r="20" spans="3:24" ht="16.8" x14ac:dyDescent="0.3">
      <c r="C20" s="72" t="s">
        <v>13</v>
      </c>
      <c r="D20" s="73"/>
      <c r="E20" s="74">
        <f>+(S12-B12)/(B12-1)</f>
        <v>1.7763568394002506E-16</v>
      </c>
      <c r="F20" s="36"/>
    </row>
    <row r="21" spans="3:24" ht="16.8" x14ac:dyDescent="0.3">
      <c r="C21" s="72" t="s">
        <v>11</v>
      </c>
      <c r="D21" s="73"/>
      <c r="E21" s="74">
        <v>1.24</v>
      </c>
    </row>
    <row r="22" spans="3:24" ht="16.8" x14ac:dyDescent="0.3">
      <c r="C22" s="72" t="s">
        <v>14</v>
      </c>
      <c r="D22" s="73"/>
      <c r="E22" s="74">
        <f>IFERROR(E20/E21,"")</f>
        <v>1.4325458382260086E-16</v>
      </c>
    </row>
    <row r="23" spans="3:24" ht="17.399999999999999" thickBot="1" x14ac:dyDescent="0.35">
      <c r="C23" s="75" t="s">
        <v>15</v>
      </c>
      <c r="D23" s="76" t="s">
        <v>39</v>
      </c>
      <c r="E23" s="77" t="str">
        <f>IFERROR(IF(E22&lt;=0.1,"Aceptable","Revisar"),"")</f>
        <v>Aceptable</v>
      </c>
    </row>
    <row r="24" spans="3:24" ht="16.8" x14ac:dyDescent="0.3">
      <c r="C24" s="78"/>
      <c r="D24" s="78"/>
    </row>
    <row r="25" spans="3:24" ht="16.8" x14ac:dyDescent="0.3">
      <c r="C25" s="78"/>
      <c r="D25" s="78"/>
    </row>
    <row r="27" spans="3:24" ht="16.8" x14ac:dyDescent="0.3">
      <c r="C27" s="79" t="s">
        <v>32</v>
      </c>
    </row>
    <row r="28" spans="3:24" ht="14.4" thickBot="1" x14ac:dyDescent="0.3"/>
    <row r="29" spans="3:24" x14ac:dyDescent="0.25">
      <c r="C29" s="34" t="s">
        <v>33</v>
      </c>
      <c r="D29" s="80">
        <f t="shared" ref="D29:I34" si="11">+D6</f>
        <v>1</v>
      </c>
      <c r="E29" s="81">
        <f t="shared" si="11"/>
        <v>1</v>
      </c>
      <c r="F29" s="81">
        <f t="shared" si="11"/>
        <v>1</v>
      </c>
      <c r="G29" s="81">
        <f t="shared" si="11"/>
        <v>1</v>
      </c>
      <c r="H29" s="81">
        <f t="shared" si="11"/>
        <v>1</v>
      </c>
      <c r="I29" s="81">
        <f t="shared" si="11"/>
        <v>1</v>
      </c>
      <c r="V29" s="37"/>
      <c r="X29" s="34"/>
    </row>
    <row r="30" spans="3:24" x14ac:dyDescent="0.25">
      <c r="D30" s="82">
        <f t="shared" si="11"/>
        <v>1</v>
      </c>
      <c r="E30" s="83">
        <f t="shared" si="11"/>
        <v>1</v>
      </c>
      <c r="F30" s="83">
        <f t="shared" si="11"/>
        <v>1</v>
      </c>
      <c r="G30" s="83">
        <f t="shared" si="11"/>
        <v>1</v>
      </c>
      <c r="H30" s="83">
        <f t="shared" si="11"/>
        <v>1</v>
      </c>
      <c r="I30" s="83">
        <f t="shared" si="11"/>
        <v>1</v>
      </c>
      <c r="V30" s="37"/>
      <c r="X30" s="34"/>
    </row>
    <row r="31" spans="3:24" x14ac:dyDescent="0.25">
      <c r="D31" s="82">
        <f t="shared" si="11"/>
        <v>1</v>
      </c>
      <c r="E31" s="83">
        <f t="shared" si="11"/>
        <v>1</v>
      </c>
      <c r="F31" s="83">
        <f t="shared" si="11"/>
        <v>1</v>
      </c>
      <c r="G31" s="83">
        <f t="shared" si="11"/>
        <v>1</v>
      </c>
      <c r="H31" s="83">
        <f t="shared" si="11"/>
        <v>1</v>
      </c>
      <c r="I31" s="83">
        <f t="shared" si="11"/>
        <v>1</v>
      </c>
      <c r="V31" s="37"/>
      <c r="X31" s="34"/>
    </row>
    <row r="32" spans="3:24" x14ac:dyDescent="0.25">
      <c r="D32" s="82">
        <f t="shared" si="11"/>
        <v>1</v>
      </c>
      <c r="E32" s="83">
        <f t="shared" si="11"/>
        <v>1</v>
      </c>
      <c r="F32" s="83">
        <f t="shared" si="11"/>
        <v>1</v>
      </c>
      <c r="G32" s="83">
        <f t="shared" si="11"/>
        <v>1</v>
      </c>
      <c r="H32" s="83">
        <f t="shared" si="11"/>
        <v>1</v>
      </c>
      <c r="I32" s="83">
        <f t="shared" si="11"/>
        <v>1</v>
      </c>
      <c r="V32" s="37"/>
      <c r="X32" s="34"/>
    </row>
    <row r="33" spans="3:24" x14ac:dyDescent="0.25">
      <c r="D33" s="82">
        <f t="shared" si="11"/>
        <v>1</v>
      </c>
      <c r="E33" s="83">
        <f t="shared" si="11"/>
        <v>1</v>
      </c>
      <c r="F33" s="83">
        <f t="shared" si="11"/>
        <v>1</v>
      </c>
      <c r="G33" s="83">
        <f t="shared" si="11"/>
        <v>1</v>
      </c>
      <c r="H33" s="83">
        <f t="shared" si="11"/>
        <v>1</v>
      </c>
      <c r="I33" s="83">
        <f t="shared" si="11"/>
        <v>1</v>
      </c>
      <c r="V33" s="37"/>
      <c r="X33" s="34"/>
    </row>
    <row r="34" spans="3:24" x14ac:dyDescent="0.25">
      <c r="D34" s="82">
        <f t="shared" si="11"/>
        <v>1</v>
      </c>
      <c r="E34" s="83">
        <f t="shared" si="11"/>
        <v>1</v>
      </c>
      <c r="F34" s="83">
        <f t="shared" si="11"/>
        <v>1</v>
      </c>
      <c r="G34" s="83">
        <f t="shared" si="11"/>
        <v>1</v>
      </c>
      <c r="H34" s="83">
        <f t="shared" si="11"/>
        <v>1</v>
      </c>
      <c r="I34" s="83">
        <f t="shared" si="11"/>
        <v>1</v>
      </c>
      <c r="V34" s="37"/>
      <c r="X34" s="34"/>
    </row>
    <row r="35" spans="3:24" x14ac:dyDescent="0.25">
      <c r="W35" s="37"/>
      <c r="X35" s="34"/>
    </row>
    <row r="36" spans="3:24" x14ac:dyDescent="0.25">
      <c r="W36" s="37"/>
      <c r="X36" s="34"/>
    </row>
    <row r="37" spans="3:24" ht="14.4" thickBot="1" x14ac:dyDescent="0.3">
      <c r="W37" s="37"/>
      <c r="X37" s="34"/>
    </row>
    <row r="38" spans="3:24" x14ac:dyDescent="0.25">
      <c r="C38" s="34" t="s">
        <v>34</v>
      </c>
      <c r="D38" s="84" cm="1">
        <f t="array" ref="D38:I43">+MMULT(D29:I34,D29:I34)</f>
        <v>6</v>
      </c>
      <c r="E38" s="85">
        <v>6</v>
      </c>
      <c r="F38" s="85">
        <v>6</v>
      </c>
      <c r="G38" s="85">
        <v>6</v>
      </c>
      <c r="H38" s="85">
        <v>6</v>
      </c>
      <c r="I38" s="85">
        <v>6</v>
      </c>
      <c r="J38" s="84">
        <f t="shared" ref="J38:J43" si="12">SUM(D38:I38)</f>
        <v>36</v>
      </c>
      <c r="K38" s="86">
        <f t="shared" ref="K38:K43" si="13">+J38/$J$44</f>
        <v>0.16666666666666666</v>
      </c>
      <c r="V38" s="37"/>
      <c r="X38" s="34"/>
    </row>
    <row r="39" spans="3:24" x14ac:dyDescent="0.25">
      <c r="D39" s="87">
        <v>6</v>
      </c>
      <c r="E39" s="88">
        <v>6</v>
      </c>
      <c r="F39" s="88">
        <v>6</v>
      </c>
      <c r="G39" s="88">
        <v>6</v>
      </c>
      <c r="H39" s="88">
        <v>6</v>
      </c>
      <c r="I39" s="88">
        <v>6</v>
      </c>
      <c r="J39" s="87">
        <f t="shared" si="12"/>
        <v>36</v>
      </c>
      <c r="K39" s="89">
        <f t="shared" si="13"/>
        <v>0.16666666666666666</v>
      </c>
      <c r="V39" s="37"/>
      <c r="X39" s="34"/>
    </row>
    <row r="40" spans="3:24" x14ac:dyDescent="0.25">
      <c r="D40" s="87">
        <v>6</v>
      </c>
      <c r="E40" s="88">
        <v>6</v>
      </c>
      <c r="F40" s="88">
        <v>6</v>
      </c>
      <c r="G40" s="88">
        <v>6</v>
      </c>
      <c r="H40" s="88">
        <v>6</v>
      </c>
      <c r="I40" s="88">
        <v>6</v>
      </c>
      <c r="J40" s="87">
        <f t="shared" si="12"/>
        <v>36</v>
      </c>
      <c r="K40" s="89">
        <f t="shared" si="13"/>
        <v>0.16666666666666666</v>
      </c>
      <c r="V40" s="37"/>
      <c r="X40" s="34"/>
    </row>
    <row r="41" spans="3:24" x14ac:dyDescent="0.25">
      <c r="D41" s="87">
        <v>6</v>
      </c>
      <c r="E41" s="88">
        <v>6</v>
      </c>
      <c r="F41" s="88">
        <v>6</v>
      </c>
      <c r="G41" s="88">
        <v>6</v>
      </c>
      <c r="H41" s="88">
        <v>6</v>
      </c>
      <c r="I41" s="88">
        <v>6</v>
      </c>
      <c r="J41" s="87">
        <f t="shared" si="12"/>
        <v>36</v>
      </c>
      <c r="K41" s="89">
        <f t="shared" si="13"/>
        <v>0.16666666666666666</v>
      </c>
      <c r="V41" s="37"/>
      <c r="X41" s="34"/>
    </row>
    <row r="42" spans="3:24" x14ac:dyDescent="0.25">
      <c r="D42" s="87">
        <v>6</v>
      </c>
      <c r="E42" s="88">
        <v>6</v>
      </c>
      <c r="F42" s="88">
        <v>6</v>
      </c>
      <c r="G42" s="88">
        <v>6</v>
      </c>
      <c r="H42" s="88">
        <v>6</v>
      </c>
      <c r="I42" s="88">
        <v>6</v>
      </c>
      <c r="J42" s="87">
        <f t="shared" si="12"/>
        <v>36</v>
      </c>
      <c r="K42" s="89">
        <f t="shared" si="13"/>
        <v>0.16666666666666666</v>
      </c>
      <c r="V42" s="37"/>
      <c r="X42" s="34"/>
    </row>
    <row r="43" spans="3:24" ht="14.4" thickBot="1" x14ac:dyDescent="0.3">
      <c r="D43" s="90">
        <v>6</v>
      </c>
      <c r="E43" s="91">
        <v>6</v>
      </c>
      <c r="F43" s="91">
        <v>6</v>
      </c>
      <c r="G43" s="91">
        <v>6</v>
      </c>
      <c r="H43" s="91">
        <v>6</v>
      </c>
      <c r="I43" s="91">
        <v>6</v>
      </c>
      <c r="J43" s="90">
        <f t="shared" si="12"/>
        <v>36</v>
      </c>
      <c r="K43" s="92">
        <f t="shared" si="13"/>
        <v>0.16666666666666666</v>
      </c>
      <c r="V43" s="37"/>
      <c r="X43" s="34"/>
    </row>
    <row r="44" spans="3:24" ht="14.4" thickBot="1" x14ac:dyDescent="0.3">
      <c r="J44" s="93">
        <f>SUM(J38:J43)</f>
        <v>216</v>
      </c>
      <c r="L44" s="37"/>
      <c r="W44" s="37"/>
      <c r="X44" s="34"/>
    </row>
    <row r="45" spans="3:24" ht="14.4" thickBot="1" x14ac:dyDescent="0.3">
      <c r="L45" s="37"/>
      <c r="W45" s="37"/>
      <c r="X45" s="34"/>
    </row>
    <row r="46" spans="3:24" x14ac:dyDescent="0.25">
      <c r="C46" s="34" t="s">
        <v>35</v>
      </c>
      <c r="D46" s="84" cm="1">
        <f t="array" ref="D46:I51">+MMULT(_xlfn.ANCHORARRAY(D38),_xlfn.ANCHORARRAY(D38))</f>
        <v>216</v>
      </c>
      <c r="E46" s="85">
        <v>216</v>
      </c>
      <c r="F46" s="85">
        <v>216</v>
      </c>
      <c r="G46" s="85">
        <v>216</v>
      </c>
      <c r="H46" s="85">
        <v>216</v>
      </c>
      <c r="I46" s="85">
        <v>216</v>
      </c>
      <c r="J46" s="84">
        <f t="shared" ref="J46:J51" si="14">SUM(D46:I46)</f>
        <v>1296</v>
      </c>
      <c r="K46" s="86">
        <f t="shared" ref="K46:K51" si="15">+J46/$J$52</f>
        <v>0.16666666666666666</v>
      </c>
      <c r="V46" s="37"/>
      <c r="X46" s="34"/>
    </row>
    <row r="47" spans="3:24" x14ac:dyDescent="0.25">
      <c r="D47" s="87">
        <v>216</v>
      </c>
      <c r="E47" s="88">
        <v>216</v>
      </c>
      <c r="F47" s="88">
        <v>216</v>
      </c>
      <c r="G47" s="88">
        <v>216</v>
      </c>
      <c r="H47" s="88">
        <v>216</v>
      </c>
      <c r="I47" s="88">
        <v>216</v>
      </c>
      <c r="J47" s="87">
        <f t="shared" si="14"/>
        <v>1296</v>
      </c>
      <c r="K47" s="89">
        <f t="shared" si="15"/>
        <v>0.16666666666666666</v>
      </c>
      <c r="V47" s="37"/>
      <c r="X47" s="34"/>
    </row>
    <row r="48" spans="3:24" x14ac:dyDescent="0.25">
      <c r="D48" s="87">
        <v>216</v>
      </c>
      <c r="E48" s="88">
        <v>216</v>
      </c>
      <c r="F48" s="88">
        <v>216</v>
      </c>
      <c r="G48" s="88">
        <v>216</v>
      </c>
      <c r="H48" s="88">
        <v>216</v>
      </c>
      <c r="I48" s="88">
        <v>216</v>
      </c>
      <c r="J48" s="87">
        <f t="shared" si="14"/>
        <v>1296</v>
      </c>
      <c r="K48" s="89">
        <f t="shared" si="15"/>
        <v>0.16666666666666666</v>
      </c>
      <c r="V48" s="37"/>
      <c r="X48" s="34"/>
    </row>
    <row r="49" spans="3:24" x14ac:dyDescent="0.25">
      <c r="D49" s="87">
        <v>216</v>
      </c>
      <c r="E49" s="88">
        <v>216</v>
      </c>
      <c r="F49" s="88">
        <v>216</v>
      </c>
      <c r="G49" s="88">
        <v>216</v>
      </c>
      <c r="H49" s="88">
        <v>216</v>
      </c>
      <c r="I49" s="88">
        <v>216</v>
      </c>
      <c r="J49" s="87">
        <f t="shared" si="14"/>
        <v>1296</v>
      </c>
      <c r="K49" s="89">
        <f t="shared" si="15"/>
        <v>0.16666666666666666</v>
      </c>
      <c r="V49" s="37"/>
      <c r="X49" s="34"/>
    </row>
    <row r="50" spans="3:24" x14ac:dyDescent="0.25">
      <c r="D50" s="87">
        <v>216</v>
      </c>
      <c r="E50" s="88">
        <v>216</v>
      </c>
      <c r="F50" s="88">
        <v>216</v>
      </c>
      <c r="G50" s="88">
        <v>216</v>
      </c>
      <c r="H50" s="88">
        <v>216</v>
      </c>
      <c r="I50" s="88">
        <v>216</v>
      </c>
      <c r="J50" s="87">
        <f t="shared" si="14"/>
        <v>1296</v>
      </c>
      <c r="K50" s="89">
        <f t="shared" si="15"/>
        <v>0.16666666666666666</v>
      </c>
      <c r="V50" s="37"/>
      <c r="X50" s="34"/>
    </row>
    <row r="51" spans="3:24" ht="14.4" thickBot="1" x14ac:dyDescent="0.3">
      <c r="D51" s="90">
        <v>216</v>
      </c>
      <c r="E51" s="91">
        <v>216</v>
      </c>
      <c r="F51" s="91">
        <v>216</v>
      </c>
      <c r="G51" s="91">
        <v>216</v>
      </c>
      <c r="H51" s="91">
        <v>216</v>
      </c>
      <c r="I51" s="91">
        <v>216</v>
      </c>
      <c r="J51" s="90">
        <f t="shared" si="14"/>
        <v>1296</v>
      </c>
      <c r="K51" s="92">
        <f t="shared" si="15"/>
        <v>0.16666666666666666</v>
      </c>
      <c r="V51" s="37"/>
      <c r="X51" s="34"/>
    </row>
    <row r="52" spans="3:24" ht="14.4" thickBot="1" x14ac:dyDescent="0.3">
      <c r="J52" s="93">
        <f>SUM(J46:J51)</f>
        <v>7776</v>
      </c>
      <c r="K52" s="37"/>
      <c r="V52" s="37"/>
      <c r="X52" s="34"/>
    </row>
    <row r="53" spans="3:24" ht="14.4" thickBot="1" x14ac:dyDescent="0.3">
      <c r="K53" s="37"/>
      <c r="V53" s="37"/>
      <c r="X53" s="34"/>
    </row>
    <row r="54" spans="3:24" x14ac:dyDescent="0.25">
      <c r="C54" s="34" t="s">
        <v>36</v>
      </c>
      <c r="D54" s="84" cm="1">
        <f t="array" ref="D54:I59">+MMULT(_xlfn.ANCHORARRAY(D46),_xlfn.ANCHORARRAY(D46))</f>
        <v>279936</v>
      </c>
      <c r="E54" s="85">
        <v>279936</v>
      </c>
      <c r="F54" s="85">
        <v>279936</v>
      </c>
      <c r="G54" s="85">
        <v>279936</v>
      </c>
      <c r="H54" s="85">
        <v>279936</v>
      </c>
      <c r="I54" s="85">
        <v>279936</v>
      </c>
      <c r="J54" s="84">
        <f t="shared" ref="J54:J59" si="16">SUM(D54:I54)</f>
        <v>1679616</v>
      </c>
      <c r="K54" s="86">
        <f t="shared" ref="K54:K59" si="17">+J54/$J$60</f>
        <v>0.16666666666666666</v>
      </c>
      <c r="V54" s="37"/>
      <c r="X54" s="34"/>
    </row>
    <row r="55" spans="3:24" x14ac:dyDescent="0.25">
      <c r="D55" s="87">
        <v>279936</v>
      </c>
      <c r="E55" s="88">
        <v>279936</v>
      </c>
      <c r="F55" s="88">
        <v>279936</v>
      </c>
      <c r="G55" s="88">
        <v>279936</v>
      </c>
      <c r="H55" s="88">
        <v>279936</v>
      </c>
      <c r="I55" s="88">
        <v>279936</v>
      </c>
      <c r="J55" s="87">
        <f t="shared" si="16"/>
        <v>1679616</v>
      </c>
      <c r="K55" s="89">
        <f t="shared" si="17"/>
        <v>0.16666666666666666</v>
      </c>
      <c r="V55" s="37"/>
      <c r="X55" s="34"/>
    </row>
    <row r="56" spans="3:24" x14ac:dyDescent="0.25">
      <c r="D56" s="87">
        <v>279936</v>
      </c>
      <c r="E56" s="88">
        <v>279936</v>
      </c>
      <c r="F56" s="88">
        <v>279936</v>
      </c>
      <c r="G56" s="88">
        <v>279936</v>
      </c>
      <c r="H56" s="88">
        <v>279936</v>
      </c>
      <c r="I56" s="88">
        <v>279936</v>
      </c>
      <c r="J56" s="87">
        <f t="shared" si="16"/>
        <v>1679616</v>
      </c>
      <c r="K56" s="89">
        <f t="shared" si="17"/>
        <v>0.16666666666666666</v>
      </c>
      <c r="V56" s="37"/>
      <c r="X56" s="34"/>
    </row>
    <row r="57" spans="3:24" x14ac:dyDescent="0.25">
      <c r="D57" s="87">
        <v>279936</v>
      </c>
      <c r="E57" s="88">
        <v>279936</v>
      </c>
      <c r="F57" s="88">
        <v>279936</v>
      </c>
      <c r="G57" s="88">
        <v>279936</v>
      </c>
      <c r="H57" s="88">
        <v>279936</v>
      </c>
      <c r="I57" s="88">
        <v>279936</v>
      </c>
      <c r="J57" s="87">
        <f t="shared" si="16"/>
        <v>1679616</v>
      </c>
      <c r="K57" s="89">
        <f t="shared" si="17"/>
        <v>0.16666666666666666</v>
      </c>
      <c r="V57" s="37"/>
      <c r="X57" s="34"/>
    </row>
    <row r="58" spans="3:24" x14ac:dyDescent="0.25">
      <c r="D58" s="87">
        <v>279936</v>
      </c>
      <c r="E58" s="88">
        <v>279936</v>
      </c>
      <c r="F58" s="88">
        <v>279936</v>
      </c>
      <c r="G58" s="88">
        <v>279936</v>
      </c>
      <c r="H58" s="88">
        <v>279936</v>
      </c>
      <c r="I58" s="88">
        <v>279936</v>
      </c>
      <c r="J58" s="87">
        <f t="shared" si="16"/>
        <v>1679616</v>
      </c>
      <c r="K58" s="89">
        <f t="shared" si="17"/>
        <v>0.16666666666666666</v>
      </c>
      <c r="V58" s="37"/>
      <c r="X58" s="34"/>
    </row>
    <row r="59" spans="3:24" ht="14.4" thickBot="1" x14ac:dyDescent="0.3">
      <c r="D59" s="90">
        <v>279936</v>
      </c>
      <c r="E59" s="91">
        <v>279936</v>
      </c>
      <c r="F59" s="91">
        <v>279936</v>
      </c>
      <c r="G59" s="91">
        <v>279936</v>
      </c>
      <c r="H59" s="91">
        <v>279936</v>
      </c>
      <c r="I59" s="91">
        <v>279936</v>
      </c>
      <c r="J59" s="90">
        <f t="shared" si="16"/>
        <v>1679616</v>
      </c>
      <c r="K59" s="92">
        <f t="shared" si="17"/>
        <v>0.16666666666666666</v>
      </c>
      <c r="V59" s="37"/>
      <c r="X59" s="34"/>
    </row>
    <row r="60" spans="3:24" ht="14.4" thickBot="1" x14ac:dyDescent="0.3">
      <c r="J60" s="93">
        <f>SUM(J54:J59)</f>
        <v>10077696</v>
      </c>
      <c r="V60" s="37"/>
      <c r="X60" s="34"/>
    </row>
    <row r="61" spans="3:24" ht="14.4" thickBot="1" x14ac:dyDescent="0.3">
      <c r="V61" s="37"/>
      <c r="X61" s="34"/>
    </row>
    <row r="62" spans="3:24" x14ac:dyDescent="0.25">
      <c r="C62" s="34" t="s">
        <v>37</v>
      </c>
      <c r="D62" s="84" cm="1">
        <f t="array" ref="D62:I67">+MMULT(_xlfn.ANCHORARRAY(D54),_xlfn.ANCHORARRAY(D54))</f>
        <v>470184984576</v>
      </c>
      <c r="E62" s="85">
        <v>470184984576</v>
      </c>
      <c r="F62" s="85">
        <v>470184984576</v>
      </c>
      <c r="G62" s="85">
        <v>470184984576</v>
      </c>
      <c r="H62" s="85">
        <v>470184984576</v>
      </c>
      <c r="I62" s="85">
        <v>470184984576</v>
      </c>
      <c r="J62" s="84">
        <f t="shared" ref="J62:J67" si="18">SUM(D62:I62)</f>
        <v>2821109907456</v>
      </c>
      <c r="K62" s="86">
        <f t="shared" ref="K62:K67" si="19">+J62/$J$68</f>
        <v>0.16666666666666666</v>
      </c>
      <c r="L62" s="145" t="str">
        <f>+D5</f>
        <v>Característica1</v>
      </c>
      <c r="M62" s="151"/>
      <c r="N62" s="94">
        <f>+K62</f>
        <v>0.16666666666666666</v>
      </c>
      <c r="V62" s="37"/>
      <c r="X62" s="34"/>
    </row>
    <row r="63" spans="3:24" x14ac:dyDescent="0.25">
      <c r="D63" s="87">
        <v>470184984576</v>
      </c>
      <c r="E63" s="88">
        <v>470184984576</v>
      </c>
      <c r="F63" s="88">
        <v>470184984576</v>
      </c>
      <c r="G63" s="88">
        <v>470184984576</v>
      </c>
      <c r="H63" s="88">
        <v>470184984576</v>
      </c>
      <c r="I63" s="88">
        <v>470184984576</v>
      </c>
      <c r="J63" s="87">
        <f t="shared" si="18"/>
        <v>2821109907456</v>
      </c>
      <c r="K63" s="89">
        <f t="shared" si="19"/>
        <v>0.16666666666666666</v>
      </c>
      <c r="L63" s="141" t="str">
        <f>+E5</f>
        <v>Característica2</v>
      </c>
      <c r="M63" s="147"/>
      <c r="N63" s="95">
        <f t="shared" ref="N63:N67" si="20">+K63</f>
        <v>0.16666666666666666</v>
      </c>
      <c r="V63" s="37"/>
      <c r="X63" s="34"/>
    </row>
    <row r="64" spans="3:24" x14ac:dyDescent="0.25">
      <c r="D64" s="87">
        <v>470184984576</v>
      </c>
      <c r="E64" s="88">
        <v>470184984576</v>
      </c>
      <c r="F64" s="88">
        <v>470184984576</v>
      </c>
      <c r="G64" s="88">
        <v>470184984576</v>
      </c>
      <c r="H64" s="88">
        <v>470184984576</v>
      </c>
      <c r="I64" s="88">
        <v>470184984576</v>
      </c>
      <c r="J64" s="87">
        <f t="shared" si="18"/>
        <v>2821109907456</v>
      </c>
      <c r="K64" s="89">
        <f t="shared" si="19"/>
        <v>0.16666666666666666</v>
      </c>
      <c r="L64" s="141" t="str">
        <f>+F5</f>
        <v>Característica3</v>
      </c>
      <c r="M64" s="147"/>
      <c r="N64" s="95">
        <f t="shared" si="20"/>
        <v>0.16666666666666666</v>
      </c>
      <c r="V64" s="37"/>
      <c r="X64" s="34"/>
    </row>
    <row r="65" spans="4:24" x14ac:dyDescent="0.25">
      <c r="D65" s="87">
        <v>470184984576</v>
      </c>
      <c r="E65" s="88">
        <v>470184984576</v>
      </c>
      <c r="F65" s="88">
        <v>470184984576</v>
      </c>
      <c r="G65" s="88">
        <v>470184984576</v>
      </c>
      <c r="H65" s="88">
        <v>470184984576</v>
      </c>
      <c r="I65" s="88">
        <v>470184984576</v>
      </c>
      <c r="J65" s="87">
        <f t="shared" si="18"/>
        <v>2821109907456</v>
      </c>
      <c r="K65" s="89">
        <f t="shared" si="19"/>
        <v>0.16666666666666666</v>
      </c>
      <c r="L65" s="141" t="str">
        <f>+G5</f>
        <v>Característica4</v>
      </c>
      <c r="M65" s="147"/>
      <c r="N65" s="95">
        <f t="shared" si="20"/>
        <v>0.16666666666666666</v>
      </c>
      <c r="V65" s="37"/>
      <c r="X65" s="34"/>
    </row>
    <row r="66" spans="4:24" x14ac:dyDescent="0.25">
      <c r="D66" s="87">
        <v>470184984576</v>
      </c>
      <c r="E66" s="88">
        <v>470184984576</v>
      </c>
      <c r="F66" s="88">
        <v>470184984576</v>
      </c>
      <c r="G66" s="88">
        <v>470184984576</v>
      </c>
      <c r="H66" s="88">
        <v>470184984576</v>
      </c>
      <c r="I66" s="88">
        <v>470184984576</v>
      </c>
      <c r="J66" s="87">
        <f t="shared" si="18"/>
        <v>2821109907456</v>
      </c>
      <c r="K66" s="89">
        <f t="shared" si="19"/>
        <v>0.16666666666666666</v>
      </c>
      <c r="L66" s="141" t="str">
        <f>+H5</f>
        <v>Característica5</v>
      </c>
      <c r="M66" s="147"/>
      <c r="N66" s="95">
        <f t="shared" si="20"/>
        <v>0.16666666666666666</v>
      </c>
      <c r="V66" s="37"/>
      <c r="X66" s="34"/>
    </row>
    <row r="67" spans="4:24" ht="14.4" thickBot="1" x14ac:dyDescent="0.3">
      <c r="D67" s="90">
        <v>470184984576</v>
      </c>
      <c r="E67" s="91">
        <v>470184984576</v>
      </c>
      <c r="F67" s="91">
        <v>470184984576</v>
      </c>
      <c r="G67" s="91">
        <v>470184984576</v>
      </c>
      <c r="H67" s="91">
        <v>470184984576</v>
      </c>
      <c r="I67" s="91">
        <v>470184984576</v>
      </c>
      <c r="J67" s="90">
        <f t="shared" si="18"/>
        <v>2821109907456</v>
      </c>
      <c r="K67" s="92">
        <f t="shared" si="19"/>
        <v>0.16666666666666666</v>
      </c>
      <c r="L67" s="143" t="str">
        <f>+I5</f>
        <v>Característica6</v>
      </c>
      <c r="M67" s="152"/>
      <c r="N67" s="96">
        <f t="shared" si="20"/>
        <v>0.16666666666666666</v>
      </c>
      <c r="V67" s="37"/>
      <c r="X67" s="34"/>
    </row>
    <row r="68" spans="4:24" ht="14.4" thickBot="1" x14ac:dyDescent="0.3">
      <c r="J68" s="93">
        <f>SUM(J62:J67)</f>
        <v>16926659444736</v>
      </c>
      <c r="V68" s="37"/>
      <c r="X68" s="34"/>
    </row>
    <row r="69" spans="4:24" x14ac:dyDescent="0.25">
      <c r="V69" s="37"/>
      <c r="X69" s="34"/>
    </row>
    <row r="70" spans="4:24" x14ac:dyDescent="0.25">
      <c r="V70" s="37"/>
      <c r="X70" s="34"/>
    </row>
    <row r="71" spans="4:24" x14ac:dyDescent="0.25">
      <c r="V71" s="37"/>
      <c r="X71" s="34"/>
    </row>
    <row r="72" spans="4:24" x14ac:dyDescent="0.25">
      <c r="V72" s="37"/>
      <c r="X72" s="34"/>
    </row>
    <row r="73" spans="4:24" x14ac:dyDescent="0.25">
      <c r="V73" s="37"/>
      <c r="X73" s="34"/>
    </row>
    <row r="74" spans="4:24" x14ac:dyDescent="0.25">
      <c r="V74" s="37"/>
      <c r="X74" s="34"/>
    </row>
    <row r="75" spans="4:24" x14ac:dyDescent="0.25">
      <c r="V75" s="37"/>
      <c r="X75" s="34"/>
    </row>
    <row r="76" spans="4:24" x14ac:dyDescent="0.25">
      <c r="V76" s="37"/>
      <c r="X76" s="34"/>
    </row>
    <row r="77" spans="4:24" x14ac:dyDescent="0.25">
      <c r="V77" s="37"/>
      <c r="X77" s="34"/>
    </row>
    <row r="78" spans="4:24" x14ac:dyDescent="0.25">
      <c r="V78" s="37"/>
      <c r="X78" s="34"/>
    </row>
    <row r="79" spans="4:24" x14ac:dyDescent="0.25">
      <c r="V79" s="37"/>
      <c r="X79" s="34"/>
    </row>
    <row r="80" spans="4:24" x14ac:dyDescent="0.25">
      <c r="V80" s="37"/>
      <c r="W80" s="97"/>
      <c r="X80" s="34"/>
    </row>
    <row r="81" spans="22:24" x14ac:dyDescent="0.25">
      <c r="V81" s="37"/>
      <c r="W81" s="97"/>
      <c r="X81" s="34"/>
    </row>
    <row r="82" spans="22:24" x14ac:dyDescent="0.25">
      <c r="V82" s="37"/>
      <c r="W82" s="97"/>
      <c r="X82" s="34"/>
    </row>
    <row r="83" spans="22:24" x14ac:dyDescent="0.25">
      <c r="V83" s="37"/>
      <c r="W83" s="97"/>
      <c r="X83" s="34"/>
    </row>
    <row r="84" spans="22:24" x14ac:dyDescent="0.25">
      <c r="V84" s="37"/>
      <c r="W84" s="97"/>
      <c r="X84" s="34"/>
    </row>
    <row r="85" spans="22:24" x14ac:dyDescent="0.25">
      <c r="V85" s="37"/>
      <c r="W85" s="97"/>
      <c r="X85" s="34"/>
    </row>
    <row r="86" spans="22:24" x14ac:dyDescent="0.25">
      <c r="W86" s="37"/>
      <c r="X86" s="97"/>
    </row>
    <row r="87" spans="22:24" x14ac:dyDescent="0.25">
      <c r="W87" s="37"/>
      <c r="X87" s="97"/>
    </row>
  </sheetData>
  <sheetProtection algorithmName="SHA-512" hashValue="x/F4w8O0kJ27jxiXnd7u93mJSVVCuTB5Ma7qvCxBhK83qdL8pugKIfStZxmxGB95/LIK5VyUkpp4a1xJuH05Gg==" saltValue="TfOPOdeEABW00wI8PMT6Ww==" spinCount="100000" sheet="1" objects="1" scenarios="1"/>
  <mergeCells count="7">
    <mergeCell ref="L67:M67"/>
    <mergeCell ref="J5:O5"/>
    <mergeCell ref="L62:M62"/>
    <mergeCell ref="L63:M63"/>
    <mergeCell ref="L64:M64"/>
    <mergeCell ref="L65:M65"/>
    <mergeCell ref="L66:M66"/>
  </mergeCells>
  <conditionalFormatting sqref="E23">
    <cfRule type="cellIs" dxfId="14" priority="1" operator="greaterThan">
      <formula>$E$22&gt;0.1</formula>
    </cfRule>
    <cfRule type="cellIs" dxfId="13" priority="3" operator="lessThan">
      <formula>$E$22&gt;0.1</formula>
    </cfRule>
    <cfRule type="cellIs" dxfId="12" priority="4" operator="lessThan">
      <formula>$E$22&lt;0.1</formula>
    </cfRule>
    <cfRule type="cellIs" dxfId="11" priority="5" operator="lessThan">
      <formula>$E$22</formula>
    </cfRule>
    <cfRule type="cellIs" dxfId="10" priority="6" operator="lessThan">
      <formula>"&lt;.10"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81"/>
  <sheetViews>
    <sheetView topLeftCell="E30" zoomScaleNormal="100" workbookViewId="0">
      <selection activeCell="M57" sqref="M57:M61"/>
    </sheetView>
  </sheetViews>
  <sheetFormatPr baseColWidth="10" defaultColWidth="11.44140625" defaultRowHeight="13.8" x14ac:dyDescent="0.25"/>
  <cols>
    <col min="1" max="1" width="5.6640625" style="34" customWidth="1"/>
    <col min="2" max="2" width="5.6640625" style="35" customWidth="1"/>
    <col min="3" max="3" width="28.6640625" style="34" customWidth="1"/>
    <col min="4" max="10" width="17" style="34" customWidth="1"/>
    <col min="11" max="14" width="12.5546875" style="34" customWidth="1"/>
    <col min="15" max="18" width="12.6640625" style="34" customWidth="1"/>
    <col min="19" max="22" width="12.88671875" style="34" customWidth="1"/>
    <col min="23" max="23" width="11.5546875" style="37" customWidth="1"/>
    <col min="24" max="16384" width="11.44140625" style="34"/>
  </cols>
  <sheetData>
    <row r="1" spans="1:23" x14ac:dyDescent="0.25">
      <c r="C1" s="36"/>
      <c r="D1" s="35"/>
      <c r="E1" s="35"/>
      <c r="F1" s="35"/>
      <c r="G1" s="35"/>
      <c r="H1" s="35"/>
      <c r="I1" s="35"/>
      <c r="J1" s="35"/>
    </row>
    <row r="2" spans="1:23" x14ac:dyDescent="0.25">
      <c r="C2" s="36"/>
      <c r="D2" s="35"/>
      <c r="E2" s="35"/>
      <c r="F2" s="35"/>
      <c r="G2" s="35"/>
      <c r="H2" s="35"/>
      <c r="I2" s="35"/>
      <c r="J2" s="35"/>
    </row>
    <row r="4" spans="1:23" ht="14.4" thickBot="1" x14ac:dyDescent="0.3"/>
    <row r="5" spans="1:23" ht="30" customHeight="1" thickBot="1" x14ac:dyDescent="0.3">
      <c r="C5" s="38"/>
      <c r="D5" s="39" t="str">
        <f>+IngresoDatos!B54</f>
        <v>Adecuación Funcional</v>
      </c>
      <c r="E5" s="39" t="str">
        <f>+IngresoDatos!C54</f>
        <v>Eficiencioa en el desempeño</v>
      </c>
      <c r="F5" s="39" t="str">
        <f>+IngresoDatos!D54</f>
        <v>Usabilidad</v>
      </c>
      <c r="G5" s="39" t="str">
        <f>+IngresoDatos!E54</f>
        <v>Fiabilidad</v>
      </c>
      <c r="H5" s="39" t="str">
        <f>+IngresoDatos!F54</f>
        <v>Portabilidad</v>
      </c>
      <c r="I5" s="148" t="s">
        <v>8</v>
      </c>
      <c r="J5" s="149"/>
      <c r="K5" s="149"/>
      <c r="L5" s="149"/>
      <c r="M5" s="153"/>
      <c r="N5" s="40" t="s">
        <v>7</v>
      </c>
      <c r="O5" s="41" t="s">
        <v>5</v>
      </c>
      <c r="P5" s="40" t="s">
        <v>4</v>
      </c>
      <c r="Q5" s="42" t="s">
        <v>6</v>
      </c>
      <c r="S5" s="37"/>
      <c r="W5" s="34"/>
    </row>
    <row r="6" spans="1:23" x14ac:dyDescent="0.25">
      <c r="B6" s="35">
        <v>1</v>
      </c>
      <c r="C6" s="43" t="str">
        <f>+D5</f>
        <v>Adecuación Funcional</v>
      </c>
      <c r="D6" s="1">
        <v>1</v>
      </c>
      <c r="E6" s="44">
        <f>+IngresoDatos!C55</f>
        <v>1</v>
      </c>
      <c r="F6" s="44">
        <f>+IngresoDatos!D55</f>
        <v>1</v>
      </c>
      <c r="G6" s="44">
        <f>+IngresoDatos!E55</f>
        <v>1</v>
      </c>
      <c r="H6" s="44">
        <f>+IngresoDatos!F55</f>
        <v>1</v>
      </c>
      <c r="I6" s="45">
        <f>+D6/$D$11</f>
        <v>0.2</v>
      </c>
      <c r="J6" s="44">
        <f>+E6/$E$11</f>
        <v>0.2</v>
      </c>
      <c r="K6" s="44">
        <f>+F6/$F$11</f>
        <v>0.2</v>
      </c>
      <c r="L6" s="44">
        <f>+G6/$G$11</f>
        <v>0.2</v>
      </c>
      <c r="M6" s="44">
        <f>+H6/$H$11</f>
        <v>0.2</v>
      </c>
      <c r="N6" s="46">
        <f>SUM(I6:M6)</f>
        <v>1</v>
      </c>
      <c r="O6" s="47">
        <f>+N6/$N$11</f>
        <v>0.2</v>
      </c>
      <c r="P6" s="48" cm="1">
        <f t="array" ref="P6:P10">+MMULT(D6:H10,O6:O10)</f>
        <v>1</v>
      </c>
      <c r="Q6" s="48">
        <f>+P6/O6</f>
        <v>5</v>
      </c>
      <c r="R6" s="37"/>
      <c r="W6" s="34"/>
    </row>
    <row r="7" spans="1:23" x14ac:dyDescent="0.25">
      <c r="B7" s="35">
        <v>2</v>
      </c>
      <c r="C7" s="43" t="str">
        <f>+E5</f>
        <v>Eficiencioa en el desempeño</v>
      </c>
      <c r="D7" s="49">
        <f>1/E6</f>
        <v>1</v>
      </c>
      <c r="E7" s="3">
        <v>1</v>
      </c>
      <c r="F7" s="44">
        <f>+IngresoDatos!D56</f>
        <v>1</v>
      </c>
      <c r="G7" s="44">
        <f>+IngresoDatos!E56</f>
        <v>1</v>
      </c>
      <c r="H7" s="44">
        <f>+IngresoDatos!F56</f>
        <v>1</v>
      </c>
      <c r="I7" s="49">
        <f>+D7/$D$11</f>
        <v>0.2</v>
      </c>
      <c r="J7" s="50">
        <f>+E7/$E$11</f>
        <v>0.2</v>
      </c>
      <c r="K7" s="50">
        <f>+F7/$F$11</f>
        <v>0.2</v>
      </c>
      <c r="L7" s="50">
        <f>+G7/$G$11</f>
        <v>0.2</v>
      </c>
      <c r="M7" s="50">
        <f>+H7/$H$11</f>
        <v>0.2</v>
      </c>
      <c r="N7" s="51">
        <f>SUM(I7:M7)</f>
        <v>1</v>
      </c>
      <c r="O7" s="52">
        <f>+N7/$N$11</f>
        <v>0.2</v>
      </c>
      <c r="P7" s="53">
        <v>1</v>
      </c>
      <c r="Q7" s="53">
        <f t="shared" ref="Q7:Q10" si="0">+P7/O7</f>
        <v>5</v>
      </c>
      <c r="R7" s="37"/>
      <c r="W7" s="34"/>
    </row>
    <row r="8" spans="1:23" x14ac:dyDescent="0.25">
      <c r="B8" s="35">
        <v>3</v>
      </c>
      <c r="C8" s="43" t="str">
        <f>+F5</f>
        <v>Usabilidad</v>
      </c>
      <c r="D8" s="49">
        <f>1/F6</f>
        <v>1</v>
      </c>
      <c r="E8" s="50">
        <f>1/F7</f>
        <v>1</v>
      </c>
      <c r="F8" s="3">
        <v>1</v>
      </c>
      <c r="G8" s="44">
        <f>+IngresoDatos!E57</f>
        <v>1</v>
      </c>
      <c r="H8" s="44">
        <f>+IngresoDatos!F57</f>
        <v>1</v>
      </c>
      <c r="I8" s="49">
        <f>+D8/$D$11</f>
        <v>0.2</v>
      </c>
      <c r="J8" s="50">
        <f>+E8/$E$11</f>
        <v>0.2</v>
      </c>
      <c r="K8" s="50">
        <f>+F8/$F$11</f>
        <v>0.2</v>
      </c>
      <c r="L8" s="50">
        <f>+G8/$G$11</f>
        <v>0.2</v>
      </c>
      <c r="M8" s="50">
        <f>+H8/$H$11</f>
        <v>0.2</v>
      </c>
      <c r="N8" s="51">
        <f>SUM(I8:M8)</f>
        <v>1</v>
      </c>
      <c r="O8" s="52">
        <f t="shared" ref="O8:O10" si="1">+N8/$N$11</f>
        <v>0.2</v>
      </c>
      <c r="P8" s="53">
        <v>1</v>
      </c>
      <c r="Q8" s="53">
        <f t="shared" si="0"/>
        <v>5</v>
      </c>
      <c r="R8" s="37"/>
      <c r="W8" s="34"/>
    </row>
    <row r="9" spans="1:23" x14ac:dyDescent="0.25">
      <c r="B9" s="35">
        <v>4</v>
      </c>
      <c r="C9" s="43" t="str">
        <f>+G5</f>
        <v>Fiabilidad</v>
      </c>
      <c r="D9" s="49">
        <f>1/G6</f>
        <v>1</v>
      </c>
      <c r="E9" s="50">
        <f>1/G7</f>
        <v>1</v>
      </c>
      <c r="F9" s="50">
        <f>1/G8</f>
        <v>1</v>
      </c>
      <c r="G9" s="3">
        <v>1</v>
      </c>
      <c r="H9" s="44">
        <f>+IngresoDatos!F58</f>
        <v>1</v>
      </c>
      <c r="I9" s="49">
        <f>+D9/$D$11</f>
        <v>0.2</v>
      </c>
      <c r="J9" s="50">
        <f>+E9/$E$11</f>
        <v>0.2</v>
      </c>
      <c r="K9" s="50">
        <f>+F9/$F$11</f>
        <v>0.2</v>
      </c>
      <c r="L9" s="50">
        <f>+G9/$G$11</f>
        <v>0.2</v>
      </c>
      <c r="M9" s="50">
        <f>+H9/$H$11</f>
        <v>0.2</v>
      </c>
      <c r="N9" s="51">
        <f>SUM(I9:M9)</f>
        <v>1</v>
      </c>
      <c r="O9" s="52">
        <f t="shared" si="1"/>
        <v>0.2</v>
      </c>
      <c r="P9" s="53">
        <v>1</v>
      </c>
      <c r="Q9" s="53">
        <f t="shared" si="0"/>
        <v>5</v>
      </c>
      <c r="R9" s="37"/>
      <c r="W9" s="34"/>
    </row>
    <row r="10" spans="1:23" ht="14.4" thickBot="1" x14ac:dyDescent="0.3">
      <c r="B10" s="35">
        <v>5</v>
      </c>
      <c r="C10" s="43" t="str">
        <f>+H5</f>
        <v>Portabilidad</v>
      </c>
      <c r="D10" s="49">
        <f>1/H6</f>
        <v>1</v>
      </c>
      <c r="E10" s="50">
        <f>1/H7</f>
        <v>1</v>
      </c>
      <c r="F10" s="50">
        <f>1/H8</f>
        <v>1</v>
      </c>
      <c r="G10" s="50">
        <f>1/H9</f>
        <v>1</v>
      </c>
      <c r="H10" s="3">
        <v>1</v>
      </c>
      <c r="I10" s="49">
        <f>+D10/$D$11</f>
        <v>0.2</v>
      </c>
      <c r="J10" s="50">
        <f>+E10/$E$11</f>
        <v>0.2</v>
      </c>
      <c r="K10" s="50">
        <f>+F10/$F$11</f>
        <v>0.2</v>
      </c>
      <c r="L10" s="50">
        <f>+G10/$G$11</f>
        <v>0.2</v>
      </c>
      <c r="M10" s="50">
        <f>+H10/$H$11</f>
        <v>0.2</v>
      </c>
      <c r="N10" s="51">
        <f>SUM(I10:M10)</f>
        <v>1</v>
      </c>
      <c r="O10" s="52">
        <f t="shared" si="1"/>
        <v>0.2</v>
      </c>
      <c r="P10" s="53">
        <v>1</v>
      </c>
      <c r="Q10" s="54">
        <f t="shared" si="0"/>
        <v>5</v>
      </c>
      <c r="R10" s="37"/>
      <c r="W10" s="34"/>
    </row>
    <row r="11" spans="1:23" ht="14.4" thickBot="1" x14ac:dyDescent="0.3">
      <c r="A11" s="34" t="s">
        <v>9</v>
      </c>
      <c r="B11" s="35">
        <f>+COUNT(B6:B10)</f>
        <v>5</v>
      </c>
      <c r="C11" s="55" t="s">
        <v>3</v>
      </c>
      <c r="D11" s="56">
        <f t="shared" ref="D11:O11" si="2">SUM(D6:D10)</f>
        <v>5</v>
      </c>
      <c r="E11" s="57">
        <f t="shared" si="2"/>
        <v>5</v>
      </c>
      <c r="F11" s="57">
        <f t="shared" si="2"/>
        <v>5</v>
      </c>
      <c r="G11" s="57">
        <f t="shared" si="2"/>
        <v>5</v>
      </c>
      <c r="H11" s="57">
        <f t="shared" si="2"/>
        <v>5</v>
      </c>
      <c r="I11" s="58">
        <f t="shared" si="2"/>
        <v>1</v>
      </c>
      <c r="J11" s="58">
        <f t="shared" si="2"/>
        <v>1</v>
      </c>
      <c r="K11" s="58">
        <f t="shared" si="2"/>
        <v>1</v>
      </c>
      <c r="L11" s="58">
        <f t="shared" si="2"/>
        <v>1</v>
      </c>
      <c r="M11" s="58">
        <f t="shared" si="2"/>
        <v>1</v>
      </c>
      <c r="N11" s="59">
        <f t="shared" si="2"/>
        <v>5</v>
      </c>
      <c r="O11" s="60">
        <f t="shared" si="2"/>
        <v>1</v>
      </c>
      <c r="P11" s="61">
        <f>SUM(N6:N10)</f>
        <v>5</v>
      </c>
      <c r="Q11" s="98">
        <f>SUM(Q6:Q10)/5</f>
        <v>5</v>
      </c>
      <c r="T11" s="37"/>
      <c r="W11" s="34"/>
    </row>
    <row r="13" spans="1:23" ht="14.4" thickBot="1" x14ac:dyDescent="0.3"/>
    <row r="14" spans="1:23" x14ac:dyDescent="0.25">
      <c r="C14" s="63" t="s">
        <v>10</v>
      </c>
      <c r="D14" s="64">
        <v>3</v>
      </c>
      <c r="E14" s="64">
        <v>4</v>
      </c>
      <c r="F14" s="64">
        <v>5</v>
      </c>
      <c r="G14" s="64">
        <v>6</v>
      </c>
      <c r="H14" s="64">
        <v>7</v>
      </c>
      <c r="I14" s="64">
        <v>8</v>
      </c>
      <c r="J14" s="64">
        <v>9</v>
      </c>
      <c r="K14" s="65">
        <v>10</v>
      </c>
    </row>
    <row r="15" spans="1:23" ht="14.4" thickBot="1" x14ac:dyDescent="0.3">
      <c r="C15" s="66" t="s">
        <v>11</v>
      </c>
      <c r="D15" s="67">
        <v>0.57999999999999996</v>
      </c>
      <c r="E15" s="67">
        <v>0.9</v>
      </c>
      <c r="F15" s="67">
        <v>1.1200000000000001</v>
      </c>
      <c r="G15" s="67">
        <v>1.24</v>
      </c>
      <c r="H15" s="67">
        <v>1.32</v>
      </c>
      <c r="I15" s="67">
        <v>1.41</v>
      </c>
      <c r="J15" s="67">
        <v>1.45</v>
      </c>
      <c r="K15" s="68">
        <v>1.49</v>
      </c>
    </row>
    <row r="17" spans="3:23" ht="14.4" thickBot="1" x14ac:dyDescent="0.3"/>
    <row r="18" spans="3:23" ht="16.8" x14ac:dyDescent="0.3">
      <c r="C18" s="69" t="s">
        <v>12</v>
      </c>
      <c r="D18" s="70" t="s">
        <v>22</v>
      </c>
      <c r="E18" s="71">
        <f>+Q11</f>
        <v>5</v>
      </c>
    </row>
    <row r="19" spans="3:23" ht="16.8" x14ac:dyDescent="0.3">
      <c r="C19" s="72" t="s">
        <v>13</v>
      </c>
      <c r="D19" s="73"/>
      <c r="E19" s="74">
        <f>+(Q11-B11)/(B11-1)</f>
        <v>0</v>
      </c>
      <c r="F19" s="36"/>
    </row>
    <row r="20" spans="3:23" ht="16.8" x14ac:dyDescent="0.3">
      <c r="C20" s="72" t="s">
        <v>11</v>
      </c>
      <c r="D20" s="73"/>
      <c r="E20" s="74">
        <v>1.1200000000000001</v>
      </c>
    </row>
    <row r="21" spans="3:23" ht="16.8" x14ac:dyDescent="0.3">
      <c r="C21" s="72" t="s">
        <v>14</v>
      </c>
      <c r="D21" s="73"/>
      <c r="E21" s="74">
        <f>IFERROR(E19/E20,"")</f>
        <v>0</v>
      </c>
    </row>
    <row r="22" spans="3:23" ht="17.399999999999999" thickBot="1" x14ac:dyDescent="0.35">
      <c r="C22" s="75" t="s">
        <v>15</v>
      </c>
      <c r="D22" s="76" t="s">
        <v>39</v>
      </c>
      <c r="E22" s="77" t="str">
        <f>IFERROR(IF(E21&lt;=0.1,"Aceptable","Revisar"),"")</f>
        <v>Aceptable</v>
      </c>
    </row>
    <row r="23" spans="3:23" ht="16.8" x14ac:dyDescent="0.3">
      <c r="C23" s="78"/>
      <c r="D23" s="78"/>
    </row>
    <row r="24" spans="3:23" ht="16.8" x14ac:dyDescent="0.3">
      <c r="C24" s="78"/>
      <c r="D24" s="78"/>
    </row>
    <row r="26" spans="3:23" ht="16.8" x14ac:dyDescent="0.3">
      <c r="C26" s="79" t="s">
        <v>32</v>
      </c>
    </row>
    <row r="27" spans="3:23" ht="14.4" thickBot="1" x14ac:dyDescent="0.3"/>
    <row r="28" spans="3:23" x14ac:dyDescent="0.25">
      <c r="C28" s="34" t="s">
        <v>33</v>
      </c>
      <c r="D28" s="80">
        <f t="shared" ref="D28:H32" si="3">+D6</f>
        <v>1</v>
      </c>
      <c r="E28" s="81">
        <f t="shared" si="3"/>
        <v>1</v>
      </c>
      <c r="F28" s="81">
        <f t="shared" si="3"/>
        <v>1</v>
      </c>
      <c r="G28" s="81">
        <f t="shared" si="3"/>
        <v>1</v>
      </c>
      <c r="H28" s="81">
        <f t="shared" si="3"/>
        <v>1</v>
      </c>
      <c r="U28" s="37"/>
      <c r="W28" s="34"/>
    </row>
    <row r="29" spans="3:23" x14ac:dyDescent="0.25">
      <c r="D29" s="82">
        <f t="shared" si="3"/>
        <v>1</v>
      </c>
      <c r="E29" s="83">
        <f t="shared" si="3"/>
        <v>1</v>
      </c>
      <c r="F29" s="83">
        <f t="shared" si="3"/>
        <v>1</v>
      </c>
      <c r="G29" s="83">
        <f t="shared" si="3"/>
        <v>1</v>
      </c>
      <c r="H29" s="83">
        <f t="shared" si="3"/>
        <v>1</v>
      </c>
      <c r="U29" s="37"/>
      <c r="W29" s="34"/>
    </row>
    <row r="30" spans="3:23" x14ac:dyDescent="0.25">
      <c r="D30" s="82">
        <f t="shared" si="3"/>
        <v>1</v>
      </c>
      <c r="E30" s="83">
        <f t="shared" si="3"/>
        <v>1</v>
      </c>
      <c r="F30" s="83">
        <f t="shared" si="3"/>
        <v>1</v>
      </c>
      <c r="G30" s="83">
        <f t="shared" si="3"/>
        <v>1</v>
      </c>
      <c r="H30" s="83">
        <f t="shared" si="3"/>
        <v>1</v>
      </c>
      <c r="U30" s="37"/>
      <c r="W30" s="34"/>
    </row>
    <row r="31" spans="3:23" x14ac:dyDescent="0.25">
      <c r="D31" s="82">
        <f t="shared" si="3"/>
        <v>1</v>
      </c>
      <c r="E31" s="83">
        <f t="shared" si="3"/>
        <v>1</v>
      </c>
      <c r="F31" s="83">
        <f t="shared" si="3"/>
        <v>1</v>
      </c>
      <c r="G31" s="83">
        <f t="shared" si="3"/>
        <v>1</v>
      </c>
      <c r="H31" s="83">
        <f t="shared" si="3"/>
        <v>1</v>
      </c>
      <c r="U31" s="37"/>
      <c r="W31" s="34"/>
    </row>
    <row r="32" spans="3:23" x14ac:dyDescent="0.25">
      <c r="D32" s="82">
        <f t="shared" si="3"/>
        <v>1</v>
      </c>
      <c r="E32" s="83">
        <f t="shared" si="3"/>
        <v>1</v>
      </c>
      <c r="F32" s="83">
        <f t="shared" si="3"/>
        <v>1</v>
      </c>
      <c r="G32" s="83">
        <f t="shared" si="3"/>
        <v>1</v>
      </c>
      <c r="H32" s="83">
        <f t="shared" si="3"/>
        <v>1</v>
      </c>
      <c r="U32" s="37"/>
      <c r="W32" s="34"/>
    </row>
    <row r="33" spans="3:23" x14ac:dyDescent="0.25">
      <c r="V33" s="37"/>
      <c r="W33" s="34"/>
    </row>
    <row r="34" spans="3:23" x14ac:dyDescent="0.25">
      <c r="V34" s="37"/>
      <c r="W34" s="34"/>
    </row>
    <row r="35" spans="3:23" ht="14.4" thickBot="1" x14ac:dyDescent="0.3">
      <c r="V35" s="37"/>
      <c r="W35" s="34"/>
    </row>
    <row r="36" spans="3:23" x14ac:dyDescent="0.25">
      <c r="C36" s="34" t="s">
        <v>34</v>
      </c>
      <c r="D36" s="84" cm="1">
        <f t="array" ref="D36:H40">+MMULT(D28:H32,D28:H32)</f>
        <v>5</v>
      </c>
      <c r="E36" s="85">
        <v>5</v>
      </c>
      <c r="F36" s="85">
        <v>5</v>
      </c>
      <c r="G36" s="85">
        <v>5</v>
      </c>
      <c r="H36" s="85">
        <v>5</v>
      </c>
      <c r="I36" s="84">
        <f>SUM(D36:H36)</f>
        <v>25</v>
      </c>
      <c r="J36" s="86">
        <f>+I36/$I$41</f>
        <v>0.2</v>
      </c>
      <c r="U36" s="37"/>
      <c r="W36" s="34"/>
    </row>
    <row r="37" spans="3:23" x14ac:dyDescent="0.25">
      <c r="D37" s="87">
        <v>5</v>
      </c>
      <c r="E37" s="88">
        <v>5</v>
      </c>
      <c r="F37" s="88">
        <v>5</v>
      </c>
      <c r="G37" s="88">
        <v>5</v>
      </c>
      <c r="H37" s="88">
        <v>5</v>
      </c>
      <c r="I37" s="87">
        <f>SUM(D37:H37)</f>
        <v>25</v>
      </c>
      <c r="J37" s="89">
        <f>+I37/$I$41</f>
        <v>0.2</v>
      </c>
      <c r="U37" s="37"/>
      <c r="W37" s="34"/>
    </row>
    <row r="38" spans="3:23" x14ac:dyDescent="0.25">
      <c r="D38" s="87">
        <v>5</v>
      </c>
      <c r="E38" s="88">
        <v>5</v>
      </c>
      <c r="F38" s="88">
        <v>5</v>
      </c>
      <c r="G38" s="88">
        <v>5</v>
      </c>
      <c r="H38" s="88">
        <v>5</v>
      </c>
      <c r="I38" s="87">
        <f>SUM(D38:H38)</f>
        <v>25</v>
      </c>
      <c r="J38" s="89">
        <f>+I38/$I$41</f>
        <v>0.2</v>
      </c>
      <c r="U38" s="37"/>
      <c r="W38" s="34"/>
    </row>
    <row r="39" spans="3:23" x14ac:dyDescent="0.25">
      <c r="D39" s="87">
        <v>5</v>
      </c>
      <c r="E39" s="88">
        <v>5</v>
      </c>
      <c r="F39" s="88">
        <v>5</v>
      </c>
      <c r="G39" s="88">
        <v>5</v>
      </c>
      <c r="H39" s="88">
        <v>5</v>
      </c>
      <c r="I39" s="87">
        <f>SUM(D39:H39)</f>
        <v>25</v>
      </c>
      <c r="J39" s="89">
        <f>+I39/$I$41</f>
        <v>0.2</v>
      </c>
      <c r="U39" s="37"/>
      <c r="W39" s="34"/>
    </row>
    <row r="40" spans="3:23" ht="14.4" thickBot="1" x14ac:dyDescent="0.3">
      <c r="D40" s="90">
        <v>5</v>
      </c>
      <c r="E40" s="91">
        <v>5</v>
      </c>
      <c r="F40" s="91">
        <v>5</v>
      </c>
      <c r="G40" s="91">
        <v>5</v>
      </c>
      <c r="H40" s="91">
        <v>5</v>
      </c>
      <c r="I40" s="90">
        <f>SUM(D40:H40)</f>
        <v>25</v>
      </c>
      <c r="J40" s="92">
        <f>+I40/$I$41</f>
        <v>0.2</v>
      </c>
      <c r="U40" s="37"/>
      <c r="W40" s="34"/>
    </row>
    <row r="41" spans="3:23" ht="14.4" thickBot="1" x14ac:dyDescent="0.3">
      <c r="I41" s="93">
        <f>SUM(I36:I40)</f>
        <v>125</v>
      </c>
      <c r="K41" s="37"/>
      <c r="V41" s="37"/>
      <c r="W41" s="34"/>
    </row>
    <row r="42" spans="3:23" ht="14.4" thickBot="1" x14ac:dyDescent="0.3">
      <c r="K42" s="37"/>
      <c r="V42" s="37"/>
      <c r="W42" s="34"/>
    </row>
    <row r="43" spans="3:23" x14ac:dyDescent="0.25">
      <c r="C43" s="34" t="s">
        <v>35</v>
      </c>
      <c r="D43" s="84" cm="1">
        <f t="array" ref="D43:H47">+MMULT(_xlfn.ANCHORARRAY(D36),_xlfn.ANCHORARRAY(D36))</f>
        <v>125</v>
      </c>
      <c r="E43" s="85">
        <v>125</v>
      </c>
      <c r="F43" s="85">
        <v>125</v>
      </c>
      <c r="G43" s="85">
        <v>125</v>
      </c>
      <c r="H43" s="85">
        <v>125</v>
      </c>
      <c r="I43" s="84">
        <f>SUM(D43:H43)</f>
        <v>625</v>
      </c>
      <c r="J43" s="86">
        <f>+I43/$I$48</f>
        <v>0.2</v>
      </c>
      <c r="U43" s="37"/>
      <c r="W43" s="34"/>
    </row>
    <row r="44" spans="3:23" x14ac:dyDescent="0.25">
      <c r="D44" s="87">
        <v>125</v>
      </c>
      <c r="E44" s="88">
        <v>125</v>
      </c>
      <c r="F44" s="88">
        <v>125</v>
      </c>
      <c r="G44" s="88">
        <v>125</v>
      </c>
      <c r="H44" s="88">
        <v>125</v>
      </c>
      <c r="I44" s="87">
        <f>SUM(D44:H44)</f>
        <v>625</v>
      </c>
      <c r="J44" s="89">
        <f>+I44/$I$48</f>
        <v>0.2</v>
      </c>
      <c r="U44" s="37"/>
      <c r="W44" s="34"/>
    </row>
    <row r="45" spans="3:23" x14ac:dyDescent="0.25">
      <c r="D45" s="87">
        <v>125</v>
      </c>
      <c r="E45" s="88">
        <v>125</v>
      </c>
      <c r="F45" s="88">
        <v>125</v>
      </c>
      <c r="G45" s="88">
        <v>125</v>
      </c>
      <c r="H45" s="88">
        <v>125</v>
      </c>
      <c r="I45" s="87">
        <f>SUM(D45:H45)</f>
        <v>625</v>
      </c>
      <c r="J45" s="89">
        <f>+I45/$I$48</f>
        <v>0.2</v>
      </c>
      <c r="U45" s="37"/>
      <c r="W45" s="34"/>
    </row>
    <row r="46" spans="3:23" x14ac:dyDescent="0.25">
      <c r="D46" s="87">
        <v>125</v>
      </c>
      <c r="E46" s="88">
        <v>125</v>
      </c>
      <c r="F46" s="88">
        <v>125</v>
      </c>
      <c r="G46" s="88">
        <v>125</v>
      </c>
      <c r="H46" s="88">
        <v>125</v>
      </c>
      <c r="I46" s="87">
        <f>SUM(D46:H46)</f>
        <v>625</v>
      </c>
      <c r="J46" s="89">
        <f>+I46/$I$48</f>
        <v>0.2</v>
      </c>
      <c r="U46" s="37"/>
      <c r="W46" s="34"/>
    </row>
    <row r="47" spans="3:23" ht="14.4" thickBot="1" x14ac:dyDescent="0.3">
      <c r="D47" s="90">
        <v>125</v>
      </c>
      <c r="E47" s="91">
        <v>125</v>
      </c>
      <c r="F47" s="91">
        <v>125</v>
      </c>
      <c r="G47" s="91">
        <v>125</v>
      </c>
      <c r="H47" s="91">
        <v>125</v>
      </c>
      <c r="I47" s="90">
        <f>SUM(D47:H47)</f>
        <v>625</v>
      </c>
      <c r="J47" s="92">
        <f>+I47/$I$48</f>
        <v>0.2</v>
      </c>
      <c r="U47" s="37"/>
      <c r="W47" s="34"/>
    </row>
    <row r="48" spans="3:23" ht="14.4" thickBot="1" x14ac:dyDescent="0.3">
      <c r="I48" s="93">
        <f>SUM(I43:I47)</f>
        <v>3125</v>
      </c>
      <c r="J48" s="37"/>
      <c r="U48" s="37"/>
      <c r="W48" s="34"/>
    </row>
    <row r="49" spans="3:23" ht="14.4" thickBot="1" x14ac:dyDescent="0.3">
      <c r="J49" s="37"/>
      <c r="U49" s="37"/>
      <c r="W49" s="34"/>
    </row>
    <row r="50" spans="3:23" x14ac:dyDescent="0.25">
      <c r="C50" s="34" t="s">
        <v>36</v>
      </c>
      <c r="D50" s="84" cm="1">
        <f t="array" ref="D50:H54">+MMULT(_xlfn.ANCHORARRAY(D43),_xlfn.ANCHORARRAY(D43))</f>
        <v>78125</v>
      </c>
      <c r="E50" s="85">
        <v>78125</v>
      </c>
      <c r="F50" s="85">
        <v>78125</v>
      </c>
      <c r="G50" s="85">
        <v>78125</v>
      </c>
      <c r="H50" s="85">
        <v>78125</v>
      </c>
      <c r="I50" s="84">
        <f>SUM(D50:H50)</f>
        <v>390625</v>
      </c>
      <c r="J50" s="86">
        <f>+I50/$I$55</f>
        <v>0.2</v>
      </c>
      <c r="U50" s="37"/>
      <c r="W50" s="34"/>
    </row>
    <row r="51" spans="3:23" x14ac:dyDescent="0.25">
      <c r="D51" s="87">
        <v>78125</v>
      </c>
      <c r="E51" s="88">
        <v>78125</v>
      </c>
      <c r="F51" s="88">
        <v>78125</v>
      </c>
      <c r="G51" s="88">
        <v>78125</v>
      </c>
      <c r="H51" s="88">
        <v>78125</v>
      </c>
      <c r="I51" s="87">
        <f>SUM(D51:H51)</f>
        <v>390625</v>
      </c>
      <c r="J51" s="89">
        <f>+I51/$I$55</f>
        <v>0.2</v>
      </c>
      <c r="U51" s="37"/>
      <c r="W51" s="34"/>
    </row>
    <row r="52" spans="3:23" x14ac:dyDescent="0.25">
      <c r="D52" s="87">
        <v>78125</v>
      </c>
      <c r="E52" s="88">
        <v>78125</v>
      </c>
      <c r="F52" s="88">
        <v>78125</v>
      </c>
      <c r="G52" s="88">
        <v>78125</v>
      </c>
      <c r="H52" s="88">
        <v>78125</v>
      </c>
      <c r="I52" s="87">
        <f>SUM(D52:H52)</f>
        <v>390625</v>
      </c>
      <c r="J52" s="89">
        <f>+I52/$I$55</f>
        <v>0.2</v>
      </c>
      <c r="U52" s="37"/>
      <c r="W52" s="34"/>
    </row>
    <row r="53" spans="3:23" x14ac:dyDescent="0.25">
      <c r="D53" s="87">
        <v>78125</v>
      </c>
      <c r="E53" s="88">
        <v>78125</v>
      </c>
      <c r="F53" s="88">
        <v>78125</v>
      </c>
      <c r="G53" s="88">
        <v>78125</v>
      </c>
      <c r="H53" s="88">
        <v>78125</v>
      </c>
      <c r="I53" s="87">
        <f>SUM(D53:H53)</f>
        <v>390625</v>
      </c>
      <c r="J53" s="89">
        <f>+I53/$I$55</f>
        <v>0.2</v>
      </c>
      <c r="U53" s="37"/>
      <c r="W53" s="34"/>
    </row>
    <row r="54" spans="3:23" ht="14.4" thickBot="1" x14ac:dyDescent="0.3">
      <c r="D54" s="90">
        <v>78125</v>
      </c>
      <c r="E54" s="91">
        <v>78125</v>
      </c>
      <c r="F54" s="91">
        <v>78125</v>
      </c>
      <c r="G54" s="91">
        <v>78125</v>
      </c>
      <c r="H54" s="91">
        <v>78125</v>
      </c>
      <c r="I54" s="90">
        <f>SUM(D54:H54)</f>
        <v>390625</v>
      </c>
      <c r="J54" s="92">
        <f>+I54/$I$55</f>
        <v>0.2</v>
      </c>
      <c r="U54" s="37"/>
      <c r="W54" s="34"/>
    </row>
    <row r="55" spans="3:23" ht="14.4" thickBot="1" x14ac:dyDescent="0.3">
      <c r="I55" s="93">
        <f>SUM(I50:I54)</f>
        <v>1953125</v>
      </c>
      <c r="U55" s="37"/>
      <c r="W55" s="34"/>
    </row>
    <row r="56" spans="3:23" ht="14.4" thickBot="1" x14ac:dyDescent="0.3">
      <c r="U56" s="37"/>
      <c r="W56" s="34"/>
    </row>
    <row r="57" spans="3:23" x14ac:dyDescent="0.25">
      <c r="C57" s="34" t="s">
        <v>37</v>
      </c>
      <c r="D57" s="84" cm="1">
        <f t="array" ref="D57:H61">+MMULT(_xlfn.ANCHORARRAY(D50),_xlfn.ANCHORARRAY(D50))</f>
        <v>30517578125</v>
      </c>
      <c r="E57" s="85">
        <v>30517578125</v>
      </c>
      <c r="F57" s="85">
        <v>30517578125</v>
      </c>
      <c r="G57" s="85">
        <v>30517578125</v>
      </c>
      <c r="H57" s="85">
        <v>30517578125</v>
      </c>
      <c r="I57" s="84">
        <f>SUM(D57:H57)</f>
        <v>152587890625</v>
      </c>
      <c r="J57" s="86">
        <f>+I57/$I$62</f>
        <v>0.2</v>
      </c>
      <c r="K57" s="145" t="str">
        <f>+D5</f>
        <v>Adecuación Funcional</v>
      </c>
      <c r="L57" s="151"/>
      <c r="M57" s="94">
        <f>+J57</f>
        <v>0.2</v>
      </c>
      <c r="U57" s="37"/>
      <c r="W57" s="34"/>
    </row>
    <row r="58" spans="3:23" x14ac:dyDescent="0.25">
      <c r="D58" s="87">
        <v>30517578125</v>
      </c>
      <c r="E58" s="88">
        <v>30517578125</v>
      </c>
      <c r="F58" s="88">
        <v>30517578125</v>
      </c>
      <c r="G58" s="88">
        <v>30517578125</v>
      </c>
      <c r="H58" s="88">
        <v>30517578125</v>
      </c>
      <c r="I58" s="87">
        <f>SUM(D58:H58)</f>
        <v>152587890625</v>
      </c>
      <c r="J58" s="89">
        <f>+I58/$I$62</f>
        <v>0.2</v>
      </c>
      <c r="K58" s="141" t="str">
        <f>+E5</f>
        <v>Eficiencioa en el desempeño</v>
      </c>
      <c r="L58" s="147"/>
      <c r="M58" s="95">
        <f t="shared" ref="M58:M61" si="4">+J58</f>
        <v>0.2</v>
      </c>
      <c r="U58" s="37"/>
      <c r="W58" s="34"/>
    </row>
    <row r="59" spans="3:23" x14ac:dyDescent="0.25">
      <c r="D59" s="87">
        <v>30517578125</v>
      </c>
      <c r="E59" s="88">
        <v>30517578125</v>
      </c>
      <c r="F59" s="88">
        <v>30517578125</v>
      </c>
      <c r="G59" s="88">
        <v>30517578125</v>
      </c>
      <c r="H59" s="88">
        <v>30517578125</v>
      </c>
      <c r="I59" s="87">
        <f>SUM(D59:H59)</f>
        <v>152587890625</v>
      </c>
      <c r="J59" s="89">
        <f>+I59/$I$62</f>
        <v>0.2</v>
      </c>
      <c r="K59" s="141" t="str">
        <f>+F5</f>
        <v>Usabilidad</v>
      </c>
      <c r="L59" s="147"/>
      <c r="M59" s="95">
        <f t="shared" si="4"/>
        <v>0.2</v>
      </c>
      <c r="U59" s="37"/>
      <c r="W59" s="34"/>
    </row>
    <row r="60" spans="3:23" x14ac:dyDescent="0.25">
      <c r="D60" s="87">
        <v>30517578125</v>
      </c>
      <c r="E60" s="88">
        <v>30517578125</v>
      </c>
      <c r="F60" s="88">
        <v>30517578125</v>
      </c>
      <c r="G60" s="88">
        <v>30517578125</v>
      </c>
      <c r="H60" s="88">
        <v>30517578125</v>
      </c>
      <c r="I60" s="87">
        <f>SUM(D60:H60)</f>
        <v>152587890625</v>
      </c>
      <c r="J60" s="89">
        <f>+I60/$I$62</f>
        <v>0.2</v>
      </c>
      <c r="K60" s="141" t="str">
        <f>+G5</f>
        <v>Fiabilidad</v>
      </c>
      <c r="L60" s="147"/>
      <c r="M60" s="95">
        <f t="shared" si="4"/>
        <v>0.2</v>
      </c>
      <c r="U60" s="37"/>
      <c r="W60" s="34"/>
    </row>
    <row r="61" spans="3:23" ht="14.4" thickBot="1" x14ac:dyDescent="0.3">
      <c r="D61" s="90">
        <v>30517578125</v>
      </c>
      <c r="E61" s="91">
        <v>30517578125</v>
      </c>
      <c r="F61" s="91">
        <v>30517578125</v>
      </c>
      <c r="G61" s="91">
        <v>30517578125</v>
      </c>
      <c r="H61" s="91">
        <v>30517578125</v>
      </c>
      <c r="I61" s="90">
        <f>SUM(D61:H61)</f>
        <v>152587890625</v>
      </c>
      <c r="J61" s="92">
        <f>+I61/$I$62</f>
        <v>0.2</v>
      </c>
      <c r="K61" s="143" t="str">
        <f>+H5</f>
        <v>Portabilidad</v>
      </c>
      <c r="L61" s="152"/>
      <c r="M61" s="96">
        <f t="shared" si="4"/>
        <v>0.2</v>
      </c>
      <c r="U61" s="37"/>
      <c r="W61" s="34"/>
    </row>
    <row r="62" spans="3:23" ht="14.4" thickBot="1" x14ac:dyDescent="0.3">
      <c r="I62" s="93">
        <f>SUM(I57:I61)</f>
        <v>762939453125</v>
      </c>
      <c r="U62" s="37"/>
      <c r="W62" s="34"/>
    </row>
    <row r="63" spans="3:23" x14ac:dyDescent="0.25">
      <c r="U63" s="37"/>
      <c r="W63" s="34"/>
    </row>
    <row r="64" spans="3:23" x14ac:dyDescent="0.25">
      <c r="U64" s="37"/>
      <c r="W64" s="34"/>
    </row>
    <row r="65" spans="21:23" x14ac:dyDescent="0.25">
      <c r="U65" s="37"/>
      <c r="W65" s="34"/>
    </row>
    <row r="66" spans="21:23" x14ac:dyDescent="0.25">
      <c r="U66" s="37"/>
      <c r="W66" s="34"/>
    </row>
    <row r="67" spans="21:23" x14ac:dyDescent="0.25">
      <c r="U67" s="37"/>
      <c r="W67" s="34"/>
    </row>
    <row r="68" spans="21:23" x14ac:dyDescent="0.25">
      <c r="U68" s="37"/>
      <c r="W68" s="34"/>
    </row>
    <row r="69" spans="21:23" x14ac:dyDescent="0.25">
      <c r="U69" s="37"/>
      <c r="W69" s="34"/>
    </row>
    <row r="70" spans="21:23" x14ac:dyDescent="0.25">
      <c r="U70" s="37"/>
      <c r="W70" s="34"/>
    </row>
    <row r="71" spans="21:23" x14ac:dyDescent="0.25">
      <c r="U71" s="37"/>
      <c r="W71" s="34"/>
    </row>
    <row r="72" spans="21:23" x14ac:dyDescent="0.25">
      <c r="U72" s="37"/>
      <c r="W72" s="34"/>
    </row>
    <row r="73" spans="21:23" x14ac:dyDescent="0.25">
      <c r="U73" s="37"/>
      <c r="W73" s="34"/>
    </row>
    <row r="74" spans="21:23" x14ac:dyDescent="0.25">
      <c r="U74" s="37"/>
      <c r="V74" s="97"/>
      <c r="W74" s="34"/>
    </row>
    <row r="75" spans="21:23" x14ac:dyDescent="0.25">
      <c r="U75" s="37"/>
      <c r="V75" s="97"/>
      <c r="W75" s="34"/>
    </row>
    <row r="76" spans="21:23" x14ac:dyDescent="0.25">
      <c r="U76" s="37"/>
      <c r="V76" s="97"/>
      <c r="W76" s="34"/>
    </row>
    <row r="77" spans="21:23" x14ac:dyDescent="0.25">
      <c r="U77" s="37"/>
      <c r="V77" s="97"/>
      <c r="W77" s="34"/>
    </row>
    <row r="78" spans="21:23" x14ac:dyDescent="0.25">
      <c r="U78" s="37"/>
      <c r="V78" s="97"/>
      <c r="W78" s="34"/>
    </row>
    <row r="79" spans="21:23" x14ac:dyDescent="0.25">
      <c r="U79" s="37"/>
      <c r="V79" s="97"/>
      <c r="W79" s="34"/>
    </row>
    <row r="80" spans="21:23" x14ac:dyDescent="0.25">
      <c r="V80" s="37"/>
      <c r="W80" s="97"/>
    </row>
    <row r="81" spans="22:23" x14ac:dyDescent="0.25">
      <c r="V81" s="37"/>
      <c r="W81" s="97"/>
    </row>
  </sheetData>
  <sheetProtection algorithmName="SHA-512" hashValue="9sobOmmhFUdb7dZlFbJ0uy5c2omedBlQV8Foy7/MU5031MG8dCvfsWQEKp1HPLiILQeMdbNrbtxZiSEcdLJf0Q==" saltValue="S1ERtBkeFKeqML2bvO/Fyg==" spinCount="100000" sheet="1" objects="1" scenarios="1"/>
  <mergeCells count="6">
    <mergeCell ref="K61:L61"/>
    <mergeCell ref="I5:M5"/>
    <mergeCell ref="K57:L57"/>
    <mergeCell ref="K58:L58"/>
    <mergeCell ref="K59:L59"/>
    <mergeCell ref="K60:L60"/>
  </mergeCells>
  <conditionalFormatting sqref="E22">
    <cfRule type="cellIs" dxfId="9" priority="1" operator="greaterThan">
      <formula>$E$21&gt;0.1</formula>
    </cfRule>
    <cfRule type="cellIs" dxfId="8" priority="3" operator="lessThan">
      <formula>$E$21&gt;0.1</formula>
    </cfRule>
    <cfRule type="cellIs" dxfId="7" priority="4" operator="lessThan">
      <formula>$E$21&lt;0.1</formula>
    </cfRule>
    <cfRule type="cellIs" dxfId="6" priority="5" operator="lessThan">
      <formula>$E$21</formula>
    </cfRule>
    <cfRule type="cellIs" dxfId="5" priority="6" operator="lessThan">
      <formula>"&lt;.10"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75"/>
  <sheetViews>
    <sheetView topLeftCell="D5" zoomScaleNormal="100" workbookViewId="0">
      <selection activeCell="D21" sqref="D21"/>
    </sheetView>
  </sheetViews>
  <sheetFormatPr baseColWidth="10" defaultColWidth="11.44140625" defaultRowHeight="13.8" x14ac:dyDescent="0.25"/>
  <cols>
    <col min="1" max="1" width="5.6640625" style="34" customWidth="1"/>
    <col min="2" max="2" width="5.6640625" style="35" customWidth="1"/>
    <col min="3" max="3" width="28.6640625" style="34" customWidth="1"/>
    <col min="4" max="9" width="17" style="34" customWidth="1"/>
    <col min="10" max="13" width="12.5546875" style="34" customWidth="1"/>
    <col min="14" max="17" width="12.6640625" style="34" customWidth="1"/>
    <col min="18" max="21" width="12.88671875" style="34" customWidth="1"/>
    <col min="22" max="22" width="11.5546875" style="37" customWidth="1"/>
    <col min="23" max="16384" width="11.44140625" style="34"/>
  </cols>
  <sheetData>
    <row r="1" spans="1:22" x14ac:dyDescent="0.25">
      <c r="C1" s="36"/>
      <c r="D1" s="35"/>
      <c r="E1" s="35"/>
      <c r="F1" s="35"/>
      <c r="G1" s="35"/>
      <c r="H1" s="35"/>
      <c r="I1" s="35"/>
    </row>
    <row r="2" spans="1:22" x14ac:dyDescent="0.25">
      <c r="C2" s="36"/>
      <c r="D2" s="35"/>
      <c r="E2" s="35"/>
      <c r="F2" s="35"/>
      <c r="G2" s="35"/>
      <c r="H2" s="35"/>
      <c r="I2" s="35"/>
    </row>
    <row r="4" spans="1:22" ht="14.4" thickBot="1" x14ac:dyDescent="0.3"/>
    <row r="5" spans="1:22" ht="30" customHeight="1" thickBot="1" x14ac:dyDescent="0.3">
      <c r="C5" s="38"/>
      <c r="D5" s="39" t="str">
        <f>+IngresoDatos!B65</f>
        <v>Característica1</v>
      </c>
      <c r="E5" s="39" t="str">
        <f>+IngresoDatos!C65</f>
        <v>Característica2</v>
      </c>
      <c r="F5" s="39" t="str">
        <f>+IngresoDatos!D65</f>
        <v>Característica3</v>
      </c>
      <c r="G5" s="39" t="str">
        <f>+IngresoDatos!E65</f>
        <v>Característica4</v>
      </c>
      <c r="H5" s="148" t="s">
        <v>8</v>
      </c>
      <c r="I5" s="149"/>
      <c r="J5" s="149"/>
      <c r="K5" s="153"/>
      <c r="L5" s="40" t="s">
        <v>7</v>
      </c>
      <c r="M5" s="41" t="s">
        <v>5</v>
      </c>
      <c r="N5" s="40" t="s">
        <v>4</v>
      </c>
      <c r="O5" s="42" t="s">
        <v>6</v>
      </c>
      <c r="Q5" s="37"/>
      <c r="V5" s="34"/>
    </row>
    <row r="6" spans="1:22" x14ac:dyDescent="0.25">
      <c r="B6" s="35">
        <v>1</v>
      </c>
      <c r="C6" s="43" t="str">
        <f>+D5</f>
        <v>Característica1</v>
      </c>
      <c r="D6" s="1">
        <v>1</v>
      </c>
      <c r="E6" s="44">
        <f>+IngresoDatos!C66</f>
        <v>1</v>
      </c>
      <c r="F6" s="44">
        <f>+IngresoDatos!D66</f>
        <v>1</v>
      </c>
      <c r="G6" s="44">
        <f>+IngresoDatos!E66</f>
        <v>1</v>
      </c>
      <c r="H6" s="45">
        <f>+D6/$D$10</f>
        <v>0.25</v>
      </c>
      <c r="I6" s="44">
        <f>+E6/$E$10</f>
        <v>0.25</v>
      </c>
      <c r="J6" s="44">
        <f>+F6/$F$10</f>
        <v>0.25</v>
      </c>
      <c r="K6" s="44">
        <f>+G6/$G$10</f>
        <v>0.25</v>
      </c>
      <c r="L6" s="46">
        <f>SUM(H6:K6)</f>
        <v>1</v>
      </c>
      <c r="M6" s="47">
        <f>+L6/$L$10</f>
        <v>0.25</v>
      </c>
      <c r="N6" s="48" cm="1">
        <f t="array" ref="N6:N9">+MMULT(D6:G9,M6:M9)</f>
        <v>1</v>
      </c>
      <c r="O6" s="48">
        <f>+N6/M6</f>
        <v>4</v>
      </c>
      <c r="P6" s="37"/>
      <c r="V6" s="34"/>
    </row>
    <row r="7" spans="1:22" x14ac:dyDescent="0.25">
      <c r="B7" s="35">
        <v>2</v>
      </c>
      <c r="C7" s="43" t="str">
        <f>+E5</f>
        <v>Característica2</v>
      </c>
      <c r="D7" s="49">
        <f>1/E6</f>
        <v>1</v>
      </c>
      <c r="E7" s="3">
        <v>1</v>
      </c>
      <c r="F7" s="44">
        <f>+IngresoDatos!D67</f>
        <v>1</v>
      </c>
      <c r="G7" s="44">
        <f>+IngresoDatos!E67</f>
        <v>1</v>
      </c>
      <c r="H7" s="49">
        <f>+D7/$D$10</f>
        <v>0.25</v>
      </c>
      <c r="I7" s="50">
        <f>+E7/$E$10</f>
        <v>0.25</v>
      </c>
      <c r="J7" s="50">
        <f>+F7/$F$10</f>
        <v>0.25</v>
      </c>
      <c r="K7" s="50">
        <f>+G7/$G$10</f>
        <v>0.25</v>
      </c>
      <c r="L7" s="51">
        <f>SUM(H7:K7)</f>
        <v>1</v>
      </c>
      <c r="M7" s="52">
        <f>+L7/$L$10</f>
        <v>0.25</v>
      </c>
      <c r="N7" s="53">
        <v>1</v>
      </c>
      <c r="O7" s="53">
        <f t="shared" ref="O7:O9" si="0">+N7/M7</f>
        <v>4</v>
      </c>
      <c r="P7" s="37"/>
      <c r="V7" s="34"/>
    </row>
    <row r="8" spans="1:22" x14ac:dyDescent="0.25">
      <c r="B8" s="35">
        <v>3</v>
      </c>
      <c r="C8" s="43" t="str">
        <f>+F5</f>
        <v>Característica3</v>
      </c>
      <c r="D8" s="49">
        <f>1/F6</f>
        <v>1</v>
      </c>
      <c r="E8" s="50">
        <f>1/F7</f>
        <v>1</v>
      </c>
      <c r="F8" s="3">
        <v>1</v>
      </c>
      <c r="G8" s="44">
        <f>+IngresoDatos!E68</f>
        <v>1</v>
      </c>
      <c r="H8" s="49">
        <f>+D8/$D$10</f>
        <v>0.25</v>
      </c>
      <c r="I8" s="50">
        <f>+E8/$E$10</f>
        <v>0.25</v>
      </c>
      <c r="J8" s="50">
        <f>+F8/$F$10</f>
        <v>0.25</v>
      </c>
      <c r="K8" s="50">
        <f>+G8/$G$10</f>
        <v>0.25</v>
      </c>
      <c r="L8" s="51">
        <f>SUM(H8:K8)</f>
        <v>1</v>
      </c>
      <c r="M8" s="52">
        <f>+L8/$L$10</f>
        <v>0.25</v>
      </c>
      <c r="N8" s="53">
        <v>1</v>
      </c>
      <c r="O8" s="53">
        <f t="shared" si="0"/>
        <v>4</v>
      </c>
      <c r="P8" s="37"/>
      <c r="V8" s="34"/>
    </row>
    <row r="9" spans="1:22" ht="14.4" thickBot="1" x14ac:dyDescent="0.3">
      <c r="B9" s="35">
        <v>4</v>
      </c>
      <c r="C9" s="43" t="str">
        <f>+G5</f>
        <v>Característica4</v>
      </c>
      <c r="D9" s="49">
        <f>1/G6</f>
        <v>1</v>
      </c>
      <c r="E9" s="50">
        <f>1/G7</f>
        <v>1</v>
      </c>
      <c r="F9" s="50">
        <f>1/G8</f>
        <v>1</v>
      </c>
      <c r="G9" s="3">
        <v>1</v>
      </c>
      <c r="H9" s="49">
        <f>+D9/$D$10</f>
        <v>0.25</v>
      </c>
      <c r="I9" s="50">
        <f>+E9/$E$10</f>
        <v>0.25</v>
      </c>
      <c r="J9" s="50">
        <f>+F9/$F$10</f>
        <v>0.25</v>
      </c>
      <c r="K9" s="50">
        <f>+G9/$G$10</f>
        <v>0.25</v>
      </c>
      <c r="L9" s="51">
        <f>SUM(H9:K9)</f>
        <v>1</v>
      </c>
      <c r="M9" s="52">
        <f>+L9/$L$10</f>
        <v>0.25</v>
      </c>
      <c r="N9" s="53">
        <v>1</v>
      </c>
      <c r="O9" s="54">
        <f t="shared" si="0"/>
        <v>4</v>
      </c>
      <c r="P9" s="37"/>
      <c r="V9" s="34"/>
    </row>
    <row r="10" spans="1:22" ht="14.4" thickBot="1" x14ac:dyDescent="0.3">
      <c r="A10" s="34" t="s">
        <v>9</v>
      </c>
      <c r="B10" s="35">
        <f>+COUNT(B6:B9)</f>
        <v>4</v>
      </c>
      <c r="C10" s="55" t="s">
        <v>3</v>
      </c>
      <c r="D10" s="56">
        <f t="shared" ref="D10:M10" si="1">SUM(D6:D9)</f>
        <v>4</v>
      </c>
      <c r="E10" s="57">
        <f t="shared" si="1"/>
        <v>4</v>
      </c>
      <c r="F10" s="57">
        <f t="shared" si="1"/>
        <v>4</v>
      </c>
      <c r="G10" s="57">
        <f t="shared" si="1"/>
        <v>4</v>
      </c>
      <c r="H10" s="58">
        <f t="shared" si="1"/>
        <v>1</v>
      </c>
      <c r="I10" s="58">
        <f t="shared" si="1"/>
        <v>1</v>
      </c>
      <c r="J10" s="58">
        <f t="shared" si="1"/>
        <v>1</v>
      </c>
      <c r="K10" s="58">
        <f t="shared" si="1"/>
        <v>1</v>
      </c>
      <c r="L10" s="59">
        <f t="shared" si="1"/>
        <v>4</v>
      </c>
      <c r="M10" s="60">
        <f t="shared" si="1"/>
        <v>1</v>
      </c>
      <c r="N10" s="61">
        <f>SUM(L6:L9)</f>
        <v>4</v>
      </c>
      <c r="O10" s="62">
        <f>SUM(O6:O9)/4</f>
        <v>4</v>
      </c>
      <c r="R10" s="37"/>
      <c r="V10" s="34"/>
    </row>
    <row r="12" spans="1:22" ht="14.4" thickBot="1" x14ac:dyDescent="0.3"/>
    <row r="13" spans="1:22" x14ac:dyDescent="0.25">
      <c r="C13" s="63" t="s">
        <v>10</v>
      </c>
      <c r="D13" s="64">
        <v>3</v>
      </c>
      <c r="E13" s="64">
        <v>4</v>
      </c>
      <c r="F13" s="64">
        <v>5</v>
      </c>
      <c r="G13" s="64">
        <v>6</v>
      </c>
      <c r="H13" s="64">
        <v>7</v>
      </c>
      <c r="I13" s="64">
        <v>8</v>
      </c>
      <c r="J13" s="64">
        <v>9</v>
      </c>
      <c r="K13" s="65">
        <v>10</v>
      </c>
    </row>
    <row r="14" spans="1:22" ht="14.4" thickBot="1" x14ac:dyDescent="0.3">
      <c r="C14" s="66" t="s">
        <v>11</v>
      </c>
      <c r="D14" s="67">
        <v>0.57999999999999996</v>
      </c>
      <c r="E14" s="67">
        <v>0.9</v>
      </c>
      <c r="F14" s="67">
        <v>1.1200000000000001</v>
      </c>
      <c r="G14" s="67">
        <v>1.24</v>
      </c>
      <c r="H14" s="67">
        <v>1.32</v>
      </c>
      <c r="I14" s="67">
        <v>1.41</v>
      </c>
      <c r="J14" s="67">
        <v>1.45</v>
      </c>
      <c r="K14" s="68">
        <v>1.49</v>
      </c>
    </row>
    <row r="16" spans="1:22" ht="14.4" thickBot="1" x14ac:dyDescent="0.3"/>
    <row r="17" spans="3:22" ht="16.8" x14ac:dyDescent="0.3">
      <c r="C17" s="69" t="s">
        <v>12</v>
      </c>
      <c r="D17" s="70" t="s">
        <v>22</v>
      </c>
      <c r="E17" s="71">
        <f>+O10</f>
        <v>4</v>
      </c>
    </row>
    <row r="18" spans="3:22" ht="16.8" x14ac:dyDescent="0.3">
      <c r="C18" s="72" t="s">
        <v>13</v>
      </c>
      <c r="D18" s="73"/>
      <c r="E18" s="74">
        <f>+(O10-B10)/(B10-1)</f>
        <v>0</v>
      </c>
      <c r="F18" s="36"/>
    </row>
    <row r="19" spans="3:22" ht="16.8" x14ac:dyDescent="0.3">
      <c r="C19" s="72" t="s">
        <v>11</v>
      </c>
      <c r="D19" s="73"/>
      <c r="E19" s="74">
        <v>0.9</v>
      </c>
    </row>
    <row r="20" spans="3:22" ht="16.8" x14ac:dyDescent="0.3">
      <c r="C20" s="72" t="s">
        <v>14</v>
      </c>
      <c r="D20" s="73"/>
      <c r="E20" s="74">
        <f>IFERROR(E18/E19,"")</f>
        <v>0</v>
      </c>
    </row>
    <row r="21" spans="3:22" ht="17.399999999999999" thickBot="1" x14ac:dyDescent="0.35">
      <c r="C21" s="75" t="s">
        <v>15</v>
      </c>
      <c r="D21" s="76" t="s">
        <v>43</v>
      </c>
      <c r="E21" s="77" t="str">
        <f>IFERROR(IF(E20&lt;=0.09,"Aceptable","Revisar"),"")</f>
        <v>Aceptable</v>
      </c>
    </row>
    <row r="22" spans="3:22" ht="16.8" x14ac:dyDescent="0.3">
      <c r="C22" s="78"/>
      <c r="D22" s="78"/>
    </row>
    <row r="23" spans="3:22" ht="16.8" x14ac:dyDescent="0.3">
      <c r="C23" s="78"/>
      <c r="D23" s="78"/>
    </row>
    <row r="25" spans="3:22" ht="16.8" x14ac:dyDescent="0.3">
      <c r="C25" s="79" t="s">
        <v>32</v>
      </c>
    </row>
    <row r="26" spans="3:22" ht="14.4" thickBot="1" x14ac:dyDescent="0.3"/>
    <row r="27" spans="3:22" x14ac:dyDescent="0.25">
      <c r="C27" s="34" t="s">
        <v>33</v>
      </c>
      <c r="D27" s="80">
        <f t="shared" ref="D27:G30" si="2">+D6</f>
        <v>1</v>
      </c>
      <c r="E27" s="81">
        <f t="shared" si="2"/>
        <v>1</v>
      </c>
      <c r="F27" s="81">
        <f t="shared" si="2"/>
        <v>1</v>
      </c>
      <c r="G27" s="81">
        <f t="shared" si="2"/>
        <v>1</v>
      </c>
      <c r="T27" s="37"/>
      <c r="V27" s="34"/>
    </row>
    <row r="28" spans="3:22" x14ac:dyDescent="0.25">
      <c r="D28" s="82">
        <f t="shared" si="2"/>
        <v>1</v>
      </c>
      <c r="E28" s="83">
        <f t="shared" si="2"/>
        <v>1</v>
      </c>
      <c r="F28" s="83">
        <f t="shared" si="2"/>
        <v>1</v>
      </c>
      <c r="G28" s="83">
        <f t="shared" si="2"/>
        <v>1</v>
      </c>
      <c r="T28" s="37"/>
      <c r="V28" s="34"/>
    </row>
    <row r="29" spans="3:22" x14ac:dyDescent="0.25">
      <c r="D29" s="82">
        <f t="shared" si="2"/>
        <v>1</v>
      </c>
      <c r="E29" s="83">
        <f t="shared" si="2"/>
        <v>1</v>
      </c>
      <c r="F29" s="83">
        <f t="shared" si="2"/>
        <v>1</v>
      </c>
      <c r="G29" s="83">
        <f t="shared" si="2"/>
        <v>1</v>
      </c>
      <c r="T29" s="37"/>
      <c r="V29" s="34"/>
    </row>
    <row r="30" spans="3:22" x14ac:dyDescent="0.25">
      <c r="D30" s="82">
        <f t="shared" si="2"/>
        <v>1</v>
      </c>
      <c r="E30" s="83">
        <f t="shared" si="2"/>
        <v>1</v>
      </c>
      <c r="F30" s="83">
        <f t="shared" si="2"/>
        <v>1</v>
      </c>
      <c r="G30" s="83">
        <f t="shared" si="2"/>
        <v>1</v>
      </c>
      <c r="T30" s="37"/>
      <c r="V30" s="34"/>
    </row>
    <row r="31" spans="3:22" x14ac:dyDescent="0.25">
      <c r="U31" s="37"/>
      <c r="V31" s="34"/>
    </row>
    <row r="32" spans="3:22" x14ac:dyDescent="0.25">
      <c r="U32" s="37"/>
      <c r="V32" s="34"/>
    </row>
    <row r="33" spans="3:22" ht="14.4" thickBot="1" x14ac:dyDescent="0.3">
      <c r="U33" s="37"/>
      <c r="V33" s="34"/>
    </row>
    <row r="34" spans="3:22" x14ac:dyDescent="0.25">
      <c r="C34" s="34" t="s">
        <v>34</v>
      </c>
      <c r="D34" s="84" cm="1">
        <f t="array" ref="D34:G37">+MMULT(D27:G30,D27:G30)</f>
        <v>4</v>
      </c>
      <c r="E34" s="85">
        <v>4</v>
      </c>
      <c r="F34" s="85">
        <v>4</v>
      </c>
      <c r="G34" s="85">
        <v>4</v>
      </c>
      <c r="H34" s="84">
        <f>SUM(D34:G34)</f>
        <v>16</v>
      </c>
      <c r="I34" s="86">
        <f>+H34/$H$38</f>
        <v>0.25</v>
      </c>
      <c r="T34" s="37"/>
      <c r="V34" s="34"/>
    </row>
    <row r="35" spans="3:22" x14ac:dyDescent="0.25">
      <c r="D35" s="87">
        <v>4</v>
      </c>
      <c r="E35" s="88">
        <v>4</v>
      </c>
      <c r="F35" s="88">
        <v>4</v>
      </c>
      <c r="G35" s="88">
        <v>4</v>
      </c>
      <c r="H35" s="87">
        <f>SUM(D35:G35)</f>
        <v>16</v>
      </c>
      <c r="I35" s="89">
        <f>+H35/$H$38</f>
        <v>0.25</v>
      </c>
      <c r="T35" s="37"/>
      <c r="V35" s="34"/>
    </row>
    <row r="36" spans="3:22" x14ac:dyDescent="0.25">
      <c r="D36" s="87">
        <v>4</v>
      </c>
      <c r="E36" s="88">
        <v>4</v>
      </c>
      <c r="F36" s="88">
        <v>4</v>
      </c>
      <c r="G36" s="88">
        <v>4</v>
      </c>
      <c r="H36" s="87">
        <f>SUM(D36:G36)</f>
        <v>16</v>
      </c>
      <c r="I36" s="89">
        <f>+H36/$H$38</f>
        <v>0.25</v>
      </c>
      <c r="T36" s="37"/>
      <c r="V36" s="34"/>
    </row>
    <row r="37" spans="3:22" ht="14.4" thickBot="1" x14ac:dyDescent="0.3">
      <c r="D37" s="90">
        <v>4</v>
      </c>
      <c r="E37" s="91">
        <v>4</v>
      </c>
      <c r="F37" s="91">
        <v>4</v>
      </c>
      <c r="G37" s="91">
        <v>4</v>
      </c>
      <c r="H37" s="90">
        <f>SUM(D37:G37)</f>
        <v>16</v>
      </c>
      <c r="I37" s="92">
        <f>+H37/$H$38</f>
        <v>0.25</v>
      </c>
      <c r="T37" s="37"/>
      <c r="V37" s="34"/>
    </row>
    <row r="38" spans="3:22" ht="14.4" thickBot="1" x14ac:dyDescent="0.3">
      <c r="H38" s="93">
        <f>SUM(H34:H37)</f>
        <v>64</v>
      </c>
      <c r="J38" s="37"/>
      <c r="U38" s="37"/>
      <c r="V38" s="34"/>
    </row>
    <row r="39" spans="3:22" ht="14.4" thickBot="1" x14ac:dyDescent="0.3">
      <c r="J39" s="37"/>
      <c r="U39" s="37"/>
      <c r="V39" s="34"/>
    </row>
    <row r="40" spans="3:22" x14ac:dyDescent="0.25">
      <c r="C40" s="34" t="s">
        <v>35</v>
      </c>
      <c r="D40" s="84" cm="1">
        <f t="array" ref="D40:G43">+MMULT(_xlfn.ANCHORARRAY(D34),_xlfn.ANCHORARRAY(D34))</f>
        <v>64</v>
      </c>
      <c r="E40" s="85">
        <v>64</v>
      </c>
      <c r="F40" s="85">
        <v>64</v>
      </c>
      <c r="G40" s="85">
        <v>64</v>
      </c>
      <c r="H40" s="84">
        <f>SUM(D40:G40)</f>
        <v>256</v>
      </c>
      <c r="I40" s="86">
        <f>+H40/$H$44</f>
        <v>0.25</v>
      </c>
      <c r="T40" s="37"/>
      <c r="V40" s="34"/>
    </row>
    <row r="41" spans="3:22" x14ac:dyDescent="0.25">
      <c r="D41" s="87">
        <v>64</v>
      </c>
      <c r="E41" s="88">
        <v>64</v>
      </c>
      <c r="F41" s="88">
        <v>64</v>
      </c>
      <c r="G41" s="88">
        <v>64</v>
      </c>
      <c r="H41" s="87">
        <f>SUM(D41:G41)</f>
        <v>256</v>
      </c>
      <c r="I41" s="89">
        <f>+H41/$H$44</f>
        <v>0.25</v>
      </c>
      <c r="T41" s="37"/>
      <c r="V41" s="34"/>
    </row>
    <row r="42" spans="3:22" x14ac:dyDescent="0.25">
      <c r="D42" s="87">
        <v>64</v>
      </c>
      <c r="E42" s="88">
        <v>64</v>
      </c>
      <c r="F42" s="88">
        <v>64</v>
      </c>
      <c r="G42" s="88">
        <v>64</v>
      </c>
      <c r="H42" s="87">
        <f>SUM(D42:G42)</f>
        <v>256</v>
      </c>
      <c r="I42" s="89">
        <f>+H42/$H$44</f>
        <v>0.25</v>
      </c>
      <c r="T42" s="37"/>
      <c r="V42" s="34"/>
    </row>
    <row r="43" spans="3:22" ht="14.4" thickBot="1" x14ac:dyDescent="0.3">
      <c r="D43" s="90">
        <v>64</v>
      </c>
      <c r="E43" s="91">
        <v>64</v>
      </c>
      <c r="F43" s="91">
        <v>64</v>
      </c>
      <c r="G43" s="91">
        <v>64</v>
      </c>
      <c r="H43" s="90">
        <f>SUM(D43:G43)</f>
        <v>256</v>
      </c>
      <c r="I43" s="92">
        <f>+H43/$H$44</f>
        <v>0.25</v>
      </c>
      <c r="T43" s="37"/>
      <c r="V43" s="34"/>
    </row>
    <row r="44" spans="3:22" ht="14.4" thickBot="1" x14ac:dyDescent="0.3">
      <c r="H44" s="93">
        <f>SUM(H40:H43)</f>
        <v>1024</v>
      </c>
      <c r="I44" s="37"/>
      <c r="T44" s="37"/>
      <c r="V44" s="34"/>
    </row>
    <row r="45" spans="3:22" ht="14.4" thickBot="1" x14ac:dyDescent="0.3">
      <c r="I45" s="37"/>
      <c r="T45" s="37"/>
      <c r="V45" s="34"/>
    </row>
    <row r="46" spans="3:22" x14ac:dyDescent="0.25">
      <c r="C46" s="34" t="s">
        <v>36</v>
      </c>
      <c r="D46" s="84" cm="1">
        <f t="array" ref="D46:G49">+MMULT(_xlfn.ANCHORARRAY(D40),_xlfn.ANCHORARRAY(D40))</f>
        <v>16384</v>
      </c>
      <c r="E46" s="85">
        <v>16384</v>
      </c>
      <c r="F46" s="85">
        <v>16384</v>
      </c>
      <c r="G46" s="85">
        <v>16384</v>
      </c>
      <c r="H46" s="84">
        <f>SUM(D46:G46)</f>
        <v>65536</v>
      </c>
      <c r="I46" s="86">
        <f>+H46/$H$50</f>
        <v>0.25</v>
      </c>
      <c r="T46" s="37"/>
      <c r="V46" s="34"/>
    </row>
    <row r="47" spans="3:22" x14ac:dyDescent="0.25">
      <c r="D47" s="87">
        <v>16384</v>
      </c>
      <c r="E47" s="88">
        <v>16384</v>
      </c>
      <c r="F47" s="88">
        <v>16384</v>
      </c>
      <c r="G47" s="88">
        <v>16384</v>
      </c>
      <c r="H47" s="87">
        <f>SUM(D47:G47)</f>
        <v>65536</v>
      </c>
      <c r="I47" s="89">
        <f>+H47/$H$50</f>
        <v>0.25</v>
      </c>
      <c r="T47" s="37"/>
      <c r="V47" s="34"/>
    </row>
    <row r="48" spans="3:22" x14ac:dyDescent="0.25">
      <c r="D48" s="87">
        <v>16384</v>
      </c>
      <c r="E48" s="88">
        <v>16384</v>
      </c>
      <c r="F48" s="88">
        <v>16384</v>
      </c>
      <c r="G48" s="88">
        <v>16384</v>
      </c>
      <c r="H48" s="87">
        <f>SUM(D48:G48)</f>
        <v>65536</v>
      </c>
      <c r="I48" s="89">
        <f>+H48/$H$50</f>
        <v>0.25</v>
      </c>
      <c r="T48" s="37"/>
      <c r="V48" s="34"/>
    </row>
    <row r="49" spans="3:22" ht="14.4" thickBot="1" x14ac:dyDescent="0.3">
      <c r="D49" s="90">
        <v>16384</v>
      </c>
      <c r="E49" s="91">
        <v>16384</v>
      </c>
      <c r="F49" s="91">
        <v>16384</v>
      </c>
      <c r="G49" s="91">
        <v>16384</v>
      </c>
      <c r="H49" s="90">
        <f>SUM(D49:G49)</f>
        <v>65536</v>
      </c>
      <c r="I49" s="92">
        <f>+H49/$H$50</f>
        <v>0.25</v>
      </c>
      <c r="T49" s="37"/>
      <c r="V49" s="34"/>
    </row>
    <row r="50" spans="3:22" ht="14.4" thickBot="1" x14ac:dyDescent="0.3">
      <c r="H50" s="93">
        <f>SUM(H46:H49)</f>
        <v>262144</v>
      </c>
      <c r="T50" s="37"/>
      <c r="V50" s="34"/>
    </row>
    <row r="51" spans="3:22" ht="14.4" thickBot="1" x14ac:dyDescent="0.3">
      <c r="T51" s="37"/>
      <c r="V51" s="34"/>
    </row>
    <row r="52" spans="3:22" x14ac:dyDescent="0.25">
      <c r="C52" s="34" t="s">
        <v>37</v>
      </c>
      <c r="D52" s="84" cm="1">
        <f t="array" ref="D52:G55">+MMULT(_xlfn.ANCHORARRAY(D46),_xlfn.ANCHORARRAY(D46))</f>
        <v>1073741824</v>
      </c>
      <c r="E52" s="85">
        <v>1073741824</v>
      </c>
      <c r="F52" s="85">
        <v>1073741824</v>
      </c>
      <c r="G52" s="85">
        <v>1073741824</v>
      </c>
      <c r="H52" s="84">
        <f>SUM(D52:G52)</f>
        <v>4294967296</v>
      </c>
      <c r="I52" s="86">
        <f>+H52/$H$56</f>
        <v>0.25</v>
      </c>
      <c r="J52" s="145" t="str">
        <f>+D5</f>
        <v>Característica1</v>
      </c>
      <c r="K52" s="151"/>
      <c r="L52" s="94">
        <f>+I52</f>
        <v>0.25</v>
      </c>
      <c r="T52" s="37"/>
      <c r="V52" s="34"/>
    </row>
    <row r="53" spans="3:22" x14ac:dyDescent="0.25">
      <c r="D53" s="87">
        <v>1073741824</v>
      </c>
      <c r="E53" s="88">
        <v>1073741824</v>
      </c>
      <c r="F53" s="88">
        <v>1073741824</v>
      </c>
      <c r="G53" s="88">
        <v>1073741824</v>
      </c>
      <c r="H53" s="87">
        <f>SUM(D53:G53)</f>
        <v>4294967296</v>
      </c>
      <c r="I53" s="89">
        <f>+H53/$H$56</f>
        <v>0.25</v>
      </c>
      <c r="J53" s="141" t="str">
        <f>+E5</f>
        <v>Característica2</v>
      </c>
      <c r="K53" s="147"/>
      <c r="L53" s="95">
        <f t="shared" ref="L53:L55" si="3">+I53</f>
        <v>0.25</v>
      </c>
      <c r="T53" s="37"/>
      <c r="V53" s="34"/>
    </row>
    <row r="54" spans="3:22" x14ac:dyDescent="0.25">
      <c r="D54" s="87">
        <v>1073741824</v>
      </c>
      <c r="E54" s="88">
        <v>1073741824</v>
      </c>
      <c r="F54" s="88">
        <v>1073741824</v>
      </c>
      <c r="G54" s="88">
        <v>1073741824</v>
      </c>
      <c r="H54" s="87">
        <f>SUM(D54:G54)</f>
        <v>4294967296</v>
      </c>
      <c r="I54" s="89">
        <f>+H54/$H$56</f>
        <v>0.25</v>
      </c>
      <c r="J54" s="141" t="str">
        <f>+F5</f>
        <v>Característica3</v>
      </c>
      <c r="K54" s="147"/>
      <c r="L54" s="95">
        <f t="shared" si="3"/>
        <v>0.25</v>
      </c>
      <c r="T54" s="37"/>
      <c r="V54" s="34"/>
    </row>
    <row r="55" spans="3:22" ht="14.4" thickBot="1" x14ac:dyDescent="0.3">
      <c r="D55" s="90">
        <v>1073741824</v>
      </c>
      <c r="E55" s="91">
        <v>1073741824</v>
      </c>
      <c r="F55" s="91">
        <v>1073741824</v>
      </c>
      <c r="G55" s="91">
        <v>1073741824</v>
      </c>
      <c r="H55" s="90">
        <f>SUM(D55:G55)</f>
        <v>4294967296</v>
      </c>
      <c r="I55" s="92">
        <f>+H55/$H$56</f>
        <v>0.25</v>
      </c>
      <c r="J55" s="143" t="str">
        <f>+G5</f>
        <v>Característica4</v>
      </c>
      <c r="K55" s="152"/>
      <c r="L55" s="96">
        <f t="shared" si="3"/>
        <v>0.25</v>
      </c>
      <c r="T55" s="37"/>
      <c r="V55" s="34"/>
    </row>
    <row r="56" spans="3:22" ht="14.4" thickBot="1" x14ac:dyDescent="0.3">
      <c r="H56" s="93">
        <f>SUM(H52:H55)</f>
        <v>17179869184</v>
      </c>
      <c r="T56" s="37"/>
      <c r="V56" s="34"/>
    </row>
    <row r="57" spans="3:22" x14ac:dyDescent="0.25">
      <c r="T57" s="37"/>
      <c r="V57" s="34"/>
    </row>
    <row r="58" spans="3:22" x14ac:dyDescent="0.25">
      <c r="T58" s="37"/>
      <c r="V58" s="34"/>
    </row>
    <row r="59" spans="3:22" x14ac:dyDescent="0.25">
      <c r="T59" s="37"/>
      <c r="V59" s="34"/>
    </row>
    <row r="60" spans="3:22" x14ac:dyDescent="0.25">
      <c r="T60" s="37"/>
      <c r="V60" s="34"/>
    </row>
    <row r="61" spans="3:22" x14ac:dyDescent="0.25">
      <c r="T61" s="37"/>
      <c r="V61" s="34"/>
    </row>
    <row r="62" spans="3:22" x14ac:dyDescent="0.25">
      <c r="T62" s="37"/>
      <c r="V62" s="34"/>
    </row>
    <row r="63" spans="3:22" x14ac:dyDescent="0.25">
      <c r="T63" s="37"/>
      <c r="V63" s="34"/>
    </row>
    <row r="64" spans="3:22" x14ac:dyDescent="0.25">
      <c r="T64" s="37"/>
      <c r="V64" s="34"/>
    </row>
    <row r="65" spans="20:22" x14ac:dyDescent="0.25">
      <c r="T65" s="37"/>
      <c r="V65" s="34"/>
    </row>
    <row r="66" spans="20:22" x14ac:dyDescent="0.25">
      <c r="T66" s="37"/>
      <c r="V66" s="34"/>
    </row>
    <row r="67" spans="20:22" x14ac:dyDescent="0.25">
      <c r="T67" s="37"/>
      <c r="V67" s="34"/>
    </row>
    <row r="68" spans="20:22" x14ac:dyDescent="0.25">
      <c r="T68" s="37"/>
      <c r="U68" s="97"/>
      <c r="V68" s="34"/>
    </row>
    <row r="69" spans="20:22" x14ac:dyDescent="0.25">
      <c r="T69" s="37"/>
      <c r="U69" s="97"/>
      <c r="V69" s="34"/>
    </row>
    <row r="70" spans="20:22" x14ac:dyDescent="0.25">
      <c r="T70" s="37"/>
      <c r="U70" s="97"/>
      <c r="V70" s="34"/>
    </row>
    <row r="71" spans="20:22" x14ac:dyDescent="0.25">
      <c r="T71" s="37"/>
      <c r="U71" s="97"/>
      <c r="V71" s="34"/>
    </row>
    <row r="72" spans="20:22" x14ac:dyDescent="0.25">
      <c r="T72" s="37"/>
      <c r="U72" s="97"/>
      <c r="V72" s="34"/>
    </row>
    <row r="73" spans="20:22" x14ac:dyDescent="0.25">
      <c r="T73" s="37"/>
      <c r="U73" s="97"/>
      <c r="V73" s="34"/>
    </row>
    <row r="74" spans="20:22" x14ac:dyDescent="0.25">
      <c r="U74" s="37"/>
      <c r="V74" s="97"/>
    </row>
    <row r="75" spans="20:22" x14ac:dyDescent="0.25">
      <c r="U75" s="37"/>
      <c r="V75" s="97"/>
    </row>
  </sheetData>
  <sheetProtection algorithmName="SHA-512" hashValue="rPVZrmr+TI1KXNdlVaWyLrpTxeFvsCy33Aa9omh4aEz7UhK811PuOwc2YcTOqnj1Hrr3b5G4HU+6rra+JCEaNw==" saltValue="UYBUxox1oIYbRdoSC55SCw==" spinCount="100000" sheet="1" objects="1" scenarios="1"/>
  <mergeCells count="5">
    <mergeCell ref="J52:K52"/>
    <mergeCell ref="J53:K53"/>
    <mergeCell ref="J54:K54"/>
    <mergeCell ref="J55:K55"/>
    <mergeCell ref="H5:K5"/>
  </mergeCells>
  <conditionalFormatting sqref="E21">
    <cfRule type="cellIs" dxfId="4" priority="1" operator="greaterThan">
      <formula>$E$20&gt;0.1</formula>
    </cfRule>
    <cfRule type="cellIs" dxfId="3" priority="3" operator="lessThan">
      <formula>$E$20&gt;0.1</formula>
    </cfRule>
    <cfRule type="cellIs" dxfId="2" priority="4" operator="lessThan">
      <formula>$E$20&lt;0.1</formula>
    </cfRule>
    <cfRule type="cellIs" dxfId="1" priority="5" operator="lessThan">
      <formula>$E$20</formula>
    </cfRule>
    <cfRule type="cellIs" dxfId="0" priority="6" operator="lessThan">
      <formula>"&lt;.10"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3B69F410E5244AB0612075826D9D42" ma:contentTypeVersion="13" ma:contentTypeDescription="Create a new document." ma:contentTypeScope="" ma:versionID="6789d1bff46784fa174286f287e74f8e">
  <xsd:schema xmlns:xsd="http://www.w3.org/2001/XMLSchema" xmlns:xs="http://www.w3.org/2001/XMLSchema" xmlns:p="http://schemas.microsoft.com/office/2006/metadata/properties" xmlns:ns3="cea6254b-0ec5-4106-abae-fdae25f674ab" xmlns:ns4="55287367-02db-478c-b026-46ee61e520d5" targetNamespace="http://schemas.microsoft.com/office/2006/metadata/properties" ma:root="true" ma:fieldsID="61ac1ad306edf21a96d7ea3597e023e5" ns3:_="" ns4:_="">
    <xsd:import namespace="cea6254b-0ec5-4106-abae-fdae25f674ab"/>
    <xsd:import namespace="55287367-02db-478c-b026-46ee61e520d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a6254b-0ec5-4106-abae-fdae25f674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287367-02db-478c-b026-46ee61e520d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1CEDC8-5592-4E95-8D31-6F2F82794867}">
  <ds:schemaRefs>
    <ds:schemaRef ds:uri="http://schemas.microsoft.com/office/2006/documentManagement/types"/>
    <ds:schemaRef ds:uri="http://schemas.microsoft.com/office/infopath/2007/PartnerControls"/>
    <ds:schemaRef ds:uri="55287367-02db-478c-b026-46ee61e520d5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cea6254b-0ec5-4106-abae-fdae25f674a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18397F9-4A43-4C62-A825-4D760DE155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a6254b-0ec5-4106-abae-fdae25f674ab"/>
    <ds:schemaRef ds:uri="55287367-02db-478c-b026-46ee61e520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92D488A-1F9A-460E-A971-13269B3F9D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IngresoDatos</vt:lpstr>
      <vt:lpstr>Matriz 8x8</vt:lpstr>
      <vt:lpstr>Matriz 7x7</vt:lpstr>
      <vt:lpstr>Matriz 6x6</vt:lpstr>
      <vt:lpstr>Matriz 5x5</vt:lpstr>
      <vt:lpstr>Matriz 4x4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Heraldo Chaparro</dc:creator>
  <cp:lastModifiedBy>Heraldo Félix Chaparro Maldonado</cp:lastModifiedBy>
  <dcterms:created xsi:type="dcterms:W3CDTF">2022-06-29T17:00:19Z</dcterms:created>
  <dcterms:modified xsi:type="dcterms:W3CDTF">2023-12-12T12:29:45Z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0x010100AA3B69F410E5244AB0612075826D9D42</vt:lpwstr>
  </property>
</Properties>
</file>