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tastrobogotacol-my.sharepoint.com/personal/hchaparro_catastrobogota_gov_co/Documents/Documentos/IDECA/2022/INSTRUMENTOS/01_Modelo_Calidad/Modelo/Excel_Para_Publicar/"/>
    </mc:Choice>
  </mc:AlternateContent>
  <xr:revisionPtr revIDLastSave="0" documentId="8_{09D830CE-4FAB-4FEF-8843-077A35793996}" xr6:coauthVersionLast="47" xr6:coauthVersionMax="47" xr10:uidLastSave="{00000000-0000-0000-0000-000000000000}"/>
  <bookViews>
    <workbookView xWindow="28680" yWindow="-120" windowWidth="25440" windowHeight="15270" tabRatio="616" xr2:uid="{A958467C-0FE1-4CC2-81FE-DC7FCAE2D50C}"/>
  </bookViews>
  <sheets>
    <sheet name="Indice" sheetId="3" r:id="rId1"/>
    <sheet name="Resumen" sheetId="22" r:id="rId2"/>
    <sheet name="Desempeño" sheetId="12" r:id="rId3"/>
    <sheet name="Seguridad" sheetId="16" r:id="rId4"/>
    <sheet name="Confiabilidad" sheetId="24" r:id="rId5"/>
    <sheet name="Usabilidad" sheetId="25" r:id="rId6"/>
    <sheet name="Compatibilidad" sheetId="26" r:id="rId7"/>
    <sheet name="DatosPublicados" sheetId="27" r:id="rId8"/>
    <sheet name="Metadatos" sheetId="28" r:id="rId9"/>
    <sheet name="Listas" sheetId="2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5" i="22" l="1"/>
  <c r="C44" i="22"/>
  <c r="C43" i="22"/>
  <c r="C42" i="22"/>
  <c r="C41" i="22"/>
  <c r="C40" i="22"/>
  <c r="C38" i="22"/>
  <c r="C37" i="22"/>
  <c r="C36" i="22"/>
  <c r="C35" i="22"/>
  <c r="C33" i="22"/>
  <c r="C32" i="22"/>
  <c r="C31" i="22"/>
  <c r="C30" i="22"/>
  <c r="D32" i="22"/>
  <c r="C29" i="22"/>
  <c r="C28" i="22"/>
  <c r="C26" i="22"/>
  <c r="C25" i="22"/>
  <c r="C24" i="22"/>
  <c r="C23" i="22"/>
  <c r="C22" i="22"/>
  <c r="C21" i="22"/>
  <c r="C20" i="22"/>
  <c r="C18" i="22"/>
  <c r="C17" i="22"/>
  <c r="C16" i="22"/>
  <c r="C15" i="22"/>
  <c r="C13" i="22"/>
  <c r="C12" i="22"/>
  <c r="C11" i="22"/>
  <c r="C10" i="22"/>
  <c r="C9" i="22"/>
  <c r="C8" i="22"/>
  <c r="C7" i="22"/>
  <c r="C5" i="22"/>
  <c r="C4" i="22"/>
  <c r="C3" i="22"/>
  <c r="D23" i="22" l="1"/>
  <c r="D45" i="22"/>
  <c r="D44" i="22"/>
  <c r="D43" i="22"/>
  <c r="D42" i="22"/>
  <c r="D41" i="22"/>
  <c r="D40" i="22"/>
  <c r="D38" i="22"/>
  <c r="D37" i="22"/>
  <c r="D36" i="22"/>
  <c r="D35" i="22"/>
  <c r="D33" i="22"/>
  <c r="D31" i="22"/>
  <c r="D30" i="22"/>
  <c r="D29" i="22"/>
  <c r="D28" i="22"/>
  <c r="D26" i="22"/>
  <c r="D25" i="22"/>
  <c r="D24" i="22"/>
  <c r="D22" i="22"/>
  <c r="D21" i="22"/>
  <c r="D20" i="22"/>
  <c r="D18" i="22"/>
  <c r="D17" i="22"/>
  <c r="D16" i="22"/>
  <c r="D15" i="22"/>
  <c r="D9" i="22"/>
  <c r="D13" i="22"/>
  <c r="D12" i="22"/>
  <c r="D11" i="22"/>
  <c r="D10" i="22"/>
  <c r="D8" i="22"/>
  <c r="D7" i="22"/>
  <c r="D5" i="22"/>
  <c r="D4" i="22"/>
  <c r="D3" i="22"/>
  <c r="M42" i="22"/>
  <c r="N42" i="22" s="1"/>
  <c r="O42" i="22"/>
  <c r="P42" i="22"/>
  <c r="L42" i="22"/>
  <c r="I42" i="22"/>
  <c r="H42" i="22"/>
  <c r="M21" i="22"/>
  <c r="M20" i="22"/>
  <c r="Q42" i="22" l="1"/>
  <c r="M41" i="22" l="1"/>
  <c r="N41" i="22" s="1"/>
  <c r="M40" i="22"/>
  <c r="N40" i="22" s="1"/>
  <c r="C51" i="27"/>
  <c r="R40" i="22"/>
  <c r="T40" i="22"/>
  <c r="P41" i="22" s="1"/>
  <c r="T43" i="22"/>
  <c r="P43" i="22" s="1"/>
  <c r="P38" i="22"/>
  <c r="E46" i="22"/>
  <c r="L41" i="22"/>
  <c r="I41" i="22"/>
  <c r="H41" i="22"/>
  <c r="L40" i="22"/>
  <c r="I40" i="22"/>
  <c r="H40" i="22"/>
  <c r="T42" i="22"/>
  <c r="M5" i="22"/>
  <c r="M4" i="22"/>
  <c r="M3" i="22"/>
  <c r="O43" i="22" l="1"/>
  <c r="O40" i="22"/>
  <c r="Q40" i="22" s="1"/>
  <c r="P40" i="22"/>
  <c r="P45" i="22"/>
  <c r="P44" i="22"/>
  <c r="M7" i="22"/>
  <c r="K4" i="22" l="1"/>
  <c r="J4" i="22"/>
  <c r="H7" i="22"/>
  <c r="K45" i="22"/>
  <c r="J45" i="22"/>
  <c r="K44" i="22"/>
  <c r="J44" i="22"/>
  <c r="K43" i="22"/>
  <c r="J43" i="22"/>
  <c r="K38" i="22"/>
  <c r="J38" i="22"/>
  <c r="K37" i="22"/>
  <c r="J37" i="22"/>
  <c r="H36" i="22"/>
  <c r="K35" i="22"/>
  <c r="J35" i="22"/>
  <c r="K32" i="22"/>
  <c r="J32" i="22"/>
  <c r="H33" i="22"/>
  <c r="H30" i="22"/>
  <c r="H31" i="22"/>
  <c r="H29" i="22"/>
  <c r="K28" i="22"/>
  <c r="J28" i="22"/>
  <c r="K26" i="22"/>
  <c r="J26" i="22"/>
  <c r="K25" i="22"/>
  <c r="J25" i="22"/>
  <c r="K24" i="22"/>
  <c r="J24" i="22"/>
  <c r="K23" i="22"/>
  <c r="J23" i="22"/>
  <c r="K22" i="22"/>
  <c r="J22" i="22"/>
  <c r="K21" i="22"/>
  <c r="J21" i="22"/>
  <c r="K18" i="22"/>
  <c r="J18" i="22"/>
  <c r="K16" i="22"/>
  <c r="J16" i="22"/>
  <c r="K15" i="22"/>
  <c r="J15" i="22"/>
  <c r="K13" i="22"/>
  <c r="J13" i="22"/>
  <c r="K12" i="22"/>
  <c r="J12" i="22"/>
  <c r="K11" i="22"/>
  <c r="J11" i="22"/>
  <c r="K10" i="22"/>
  <c r="J10" i="22"/>
  <c r="K9" i="22"/>
  <c r="J9" i="22"/>
  <c r="H8" i="22"/>
  <c r="K8" i="22"/>
  <c r="J8" i="22"/>
  <c r="T32" i="22"/>
  <c r="P33" i="22" s="1"/>
  <c r="T29" i="22"/>
  <c r="P29" i="22" s="1"/>
  <c r="T25" i="22"/>
  <c r="P26" i="22" s="1"/>
  <c r="T23" i="22"/>
  <c r="P23" i="22" s="1"/>
  <c r="T20" i="22"/>
  <c r="P21" i="22" s="1"/>
  <c r="T17" i="22"/>
  <c r="P18" i="22" s="1"/>
  <c r="T15" i="22"/>
  <c r="P16" i="22" s="1"/>
  <c r="T10" i="22"/>
  <c r="P11" i="22" s="1"/>
  <c r="T8" i="22"/>
  <c r="P9" i="22" s="1"/>
  <c r="T4" i="22"/>
  <c r="P4" i="22" s="1"/>
  <c r="H17" i="22"/>
  <c r="M16" i="22"/>
  <c r="M45" i="22"/>
  <c r="M44" i="22"/>
  <c r="M43" i="22"/>
  <c r="M38" i="22"/>
  <c r="M37" i="22"/>
  <c r="M36" i="22"/>
  <c r="M35" i="22"/>
  <c r="M33" i="22"/>
  <c r="M32" i="22"/>
  <c r="M31" i="22"/>
  <c r="M30" i="22"/>
  <c r="M29" i="22"/>
  <c r="M28" i="22"/>
  <c r="M26" i="22"/>
  <c r="M25" i="22"/>
  <c r="M24" i="22"/>
  <c r="M23" i="22"/>
  <c r="M22" i="22"/>
  <c r="M18" i="22"/>
  <c r="M17" i="22"/>
  <c r="M15" i="22"/>
  <c r="M13" i="22"/>
  <c r="M12" i="22"/>
  <c r="M11" i="22"/>
  <c r="M10" i="22"/>
  <c r="M9" i="22"/>
  <c r="C23" i="12"/>
  <c r="M8" i="22"/>
  <c r="C63" i="28"/>
  <c r="C50" i="28"/>
  <c r="C37" i="28"/>
  <c r="C22" i="28"/>
  <c r="C36" i="27"/>
  <c r="C21" i="27"/>
  <c r="C8" i="27"/>
  <c r="C28" i="26"/>
  <c r="C49" i="26"/>
  <c r="C8" i="26"/>
  <c r="C85" i="25"/>
  <c r="C72" i="25"/>
  <c r="C57" i="25"/>
  <c r="C44" i="25"/>
  <c r="C29" i="25"/>
  <c r="C14" i="25"/>
  <c r="C49" i="24"/>
  <c r="C21" i="24"/>
  <c r="C8" i="24"/>
  <c r="C87" i="16"/>
  <c r="C72" i="16"/>
  <c r="C57" i="16"/>
  <c r="C44" i="16"/>
  <c r="C29" i="16"/>
  <c r="C16" i="16"/>
  <c r="H5" i="22"/>
  <c r="H3" i="22"/>
  <c r="P24" i="22" l="1"/>
  <c r="P10" i="22"/>
  <c r="P8" i="22"/>
  <c r="P17" i="22"/>
  <c r="P15" i="22"/>
  <c r="P32" i="22"/>
  <c r="P20" i="22"/>
  <c r="P25" i="22"/>
  <c r="P5" i="22"/>
  <c r="L8" i="22"/>
  <c r="P31" i="22"/>
  <c r="P30" i="22"/>
  <c r="E6" i="22"/>
  <c r="O4" i="22" s="1"/>
  <c r="R3" i="22"/>
  <c r="N5" i="22"/>
  <c r="L5" i="22"/>
  <c r="I5" i="22"/>
  <c r="N4" i="22"/>
  <c r="L4" i="22"/>
  <c r="I4" i="22"/>
  <c r="H4" i="22"/>
  <c r="P3" i="22"/>
  <c r="N3" i="22"/>
  <c r="L3" i="22"/>
  <c r="I3" i="22"/>
  <c r="N45" i="22"/>
  <c r="L45" i="22"/>
  <c r="I45" i="22"/>
  <c r="H45" i="22"/>
  <c r="N44" i="22"/>
  <c r="L44" i="22"/>
  <c r="I44" i="22"/>
  <c r="H44" i="22"/>
  <c r="N43" i="22"/>
  <c r="L43" i="22"/>
  <c r="I43" i="22"/>
  <c r="H43" i="22"/>
  <c r="R35" i="22"/>
  <c r="E39" i="22"/>
  <c r="O38" i="22" s="1"/>
  <c r="R28" i="22"/>
  <c r="N38" i="22"/>
  <c r="L38" i="22"/>
  <c r="I38" i="22"/>
  <c r="H38" i="22"/>
  <c r="P37" i="22"/>
  <c r="N37" i="22"/>
  <c r="L37" i="22"/>
  <c r="I37" i="22"/>
  <c r="H37" i="22"/>
  <c r="P36" i="22"/>
  <c r="N36" i="22"/>
  <c r="L36" i="22"/>
  <c r="I36" i="22"/>
  <c r="P35" i="22"/>
  <c r="N35" i="22"/>
  <c r="L35" i="22"/>
  <c r="I35" i="22"/>
  <c r="H35" i="22"/>
  <c r="E34" i="22"/>
  <c r="N30" i="22"/>
  <c r="L30" i="22"/>
  <c r="I30" i="22"/>
  <c r="N29" i="22"/>
  <c r="L29" i="22"/>
  <c r="I29" i="22"/>
  <c r="P28" i="22"/>
  <c r="N28" i="22"/>
  <c r="L28" i="22"/>
  <c r="I28" i="22"/>
  <c r="H28" i="22"/>
  <c r="N33" i="22"/>
  <c r="L33" i="22"/>
  <c r="I33" i="22"/>
  <c r="N32" i="22"/>
  <c r="L32" i="22"/>
  <c r="I32" i="22"/>
  <c r="H32" i="22"/>
  <c r="I31" i="22"/>
  <c r="L31" i="22"/>
  <c r="N31" i="22"/>
  <c r="E19" i="22"/>
  <c r="O17" i="22" s="1"/>
  <c r="Q43" i="22" l="1"/>
  <c r="Q44" i="22"/>
  <c r="Q45" i="22"/>
  <c r="O28" i="22"/>
  <c r="O32" i="22"/>
  <c r="Q41" i="22"/>
  <c r="O36" i="22"/>
  <c r="Q36" i="22" s="1"/>
  <c r="Q5" i="22"/>
  <c r="O3" i="22"/>
  <c r="Q3" i="22" s="1"/>
  <c r="Q4" i="22"/>
  <c r="O15" i="22"/>
  <c r="O35" i="22"/>
  <c r="Q35" i="22" s="1"/>
  <c r="Q28" i="22"/>
  <c r="O37" i="22"/>
  <c r="Q37" i="22" s="1"/>
  <c r="Q38" i="22"/>
  <c r="O29" i="22"/>
  <c r="Q29" i="22" s="1"/>
  <c r="Q32" i="22"/>
  <c r="R20" i="22"/>
  <c r="E27" i="22"/>
  <c r="O23" i="22" s="1"/>
  <c r="N26" i="22"/>
  <c r="L26" i="22"/>
  <c r="I26" i="22"/>
  <c r="H26" i="22"/>
  <c r="N25" i="22"/>
  <c r="L25" i="22"/>
  <c r="I25" i="22"/>
  <c r="H25" i="22"/>
  <c r="N24" i="22"/>
  <c r="L24" i="22"/>
  <c r="I24" i="22"/>
  <c r="H24" i="22"/>
  <c r="N23" i="22"/>
  <c r="L23" i="22"/>
  <c r="I23" i="22"/>
  <c r="H23" i="22"/>
  <c r="P22" i="22"/>
  <c r="N22" i="22"/>
  <c r="L22" i="22"/>
  <c r="I22" i="22"/>
  <c r="H22" i="22"/>
  <c r="N21" i="22"/>
  <c r="L21" i="22"/>
  <c r="I21" i="22"/>
  <c r="H21" i="22"/>
  <c r="N20" i="22"/>
  <c r="L20" i="22"/>
  <c r="I20" i="22"/>
  <c r="H20" i="22"/>
  <c r="R15" i="22"/>
  <c r="N18" i="22"/>
  <c r="L18" i="22"/>
  <c r="I18" i="22"/>
  <c r="H18" i="22"/>
  <c r="N17" i="22"/>
  <c r="L17" i="22"/>
  <c r="I17" i="22"/>
  <c r="N16" i="22"/>
  <c r="L16" i="22"/>
  <c r="I16" i="22"/>
  <c r="H16" i="22"/>
  <c r="N15" i="22"/>
  <c r="L15" i="22"/>
  <c r="I15" i="22"/>
  <c r="H15" i="22"/>
  <c r="L13" i="22"/>
  <c r="L12" i="22"/>
  <c r="L11" i="22"/>
  <c r="L10" i="22"/>
  <c r="L9" i="22"/>
  <c r="L7" i="22"/>
  <c r="P13" i="22"/>
  <c r="P12" i="22"/>
  <c r="R7" i="22"/>
  <c r="N7" i="22"/>
  <c r="P7" i="22"/>
  <c r="E14" i="22"/>
  <c r="O8" i="22" s="1"/>
  <c r="N10" i="22"/>
  <c r="N11" i="22"/>
  <c r="N12" i="22"/>
  <c r="N13" i="22"/>
  <c r="I13" i="22"/>
  <c r="I12" i="22"/>
  <c r="I11" i="22"/>
  <c r="I10" i="22"/>
  <c r="H13" i="22"/>
  <c r="H12" i="22"/>
  <c r="H11" i="22"/>
  <c r="H10" i="22"/>
  <c r="N9" i="22"/>
  <c r="N8" i="22"/>
  <c r="I9" i="22"/>
  <c r="I8" i="22"/>
  <c r="H9" i="22"/>
  <c r="I7" i="22"/>
  <c r="D19" i="3"/>
  <c r="S3" i="22" l="1"/>
  <c r="F11" i="3" s="1"/>
  <c r="S35" i="22"/>
  <c r="F16" i="3" s="1"/>
  <c r="Q31" i="22"/>
  <c r="Q30" i="22"/>
  <c r="Q33" i="22"/>
  <c r="Q24" i="22"/>
  <c r="O22" i="22"/>
  <c r="Q22" i="22" s="1"/>
  <c r="O20" i="22"/>
  <c r="Q20" i="22" s="1"/>
  <c r="Q23" i="22"/>
  <c r="O25" i="22"/>
  <c r="Q26" i="22" s="1"/>
  <c r="Q18" i="22"/>
  <c r="Q15" i="22"/>
  <c r="Q9" i="22"/>
  <c r="Q8" i="22"/>
  <c r="O13" i="22"/>
  <c r="Q13" i="22" s="1"/>
  <c r="O10" i="22"/>
  <c r="Q10" i="22" s="1"/>
  <c r="O12" i="22"/>
  <c r="Q12" i="22" s="1"/>
  <c r="O7" i="22"/>
  <c r="Q7" i="22" s="1"/>
  <c r="S40" i="22" l="1"/>
  <c r="F17" i="3" s="1"/>
  <c r="S28" i="22"/>
  <c r="F15" i="3" s="1"/>
  <c r="Q21" i="22"/>
  <c r="Q25" i="22"/>
  <c r="Q17" i="22"/>
  <c r="Q16" i="22"/>
  <c r="Q11" i="22"/>
  <c r="S7" i="22" s="1"/>
  <c r="F12" i="3" s="1"/>
  <c r="S20" i="22" l="1"/>
  <c r="F14" i="3" s="1"/>
  <c r="S15" i="22"/>
  <c r="S47" i="22" l="1"/>
  <c r="F13" i="3"/>
  <c r="H14" i="3" s="1"/>
</calcChain>
</file>

<file path=xl/sharedStrings.xml><?xml version="1.0" encoding="utf-8"?>
<sst xmlns="http://schemas.openxmlformats.org/spreadsheetml/2006/main" count="573" uniqueCount="226">
  <si>
    <t>Dirección servicio:</t>
  </si>
  <si>
    <t>Entidad:</t>
  </si>
  <si>
    <t>Tipo de servicio</t>
  </si>
  <si>
    <t>CARACTERISTICA</t>
  </si>
  <si>
    <t>PESO DENTRO DEL INDICADOR</t>
  </si>
  <si>
    <t>VALOR TOTAL EN INDICE</t>
  </si>
  <si>
    <t>RENDIMIENTO</t>
  </si>
  <si>
    <t>SEGURIDAD</t>
  </si>
  <si>
    <t>INDICE DE CALIDAD DEL SERVICIO</t>
  </si>
  <si>
    <t>CONFIABILIDAD</t>
  </si>
  <si>
    <t>USABILIDAD</t>
  </si>
  <si>
    <t>COMPATIBILIDAD</t>
  </si>
  <si>
    <t>DATOS PUBLICADOS</t>
  </si>
  <si>
    <t>METADATOS</t>
  </si>
  <si>
    <t>Nota:</t>
  </si>
  <si>
    <t>Capacidad</t>
  </si>
  <si>
    <t>Tiempo medio de respuesta del servicio</t>
  </si>
  <si>
    <t>Cumple?</t>
  </si>
  <si>
    <t>No</t>
  </si>
  <si>
    <t>Si</t>
  </si>
  <si>
    <t>Confidencialidad</t>
  </si>
  <si>
    <t>Integridad</t>
  </si>
  <si>
    <t>Autenticación</t>
  </si>
  <si>
    <t>Autorización</t>
  </si>
  <si>
    <t>Protección</t>
  </si>
  <si>
    <t>Integridad de los datos</t>
  </si>
  <si>
    <t>Conformidad de las reglas de autenticación</t>
  </si>
  <si>
    <t>Disponibilidad</t>
  </si>
  <si>
    <t>Recuperabilidad</t>
  </si>
  <si>
    <t>Tiempo medio de recuperación</t>
  </si>
  <si>
    <t>Integridad de los datos de las copias de seguridad</t>
  </si>
  <si>
    <t>Capacidad de aprendizaje</t>
  </si>
  <si>
    <t>Operatividad</t>
  </si>
  <si>
    <t>Accesibilidad</t>
  </si>
  <si>
    <t>Participación ciudadana</t>
  </si>
  <si>
    <t>Completitud de la guía de usuario</t>
  </si>
  <si>
    <t>Accesibilidad para usuarios con discapacidades</t>
  </si>
  <si>
    <t>Canales de participación</t>
  </si>
  <si>
    <t>Claridad de los mensajes</t>
  </si>
  <si>
    <t>Interoperabilidad</t>
  </si>
  <si>
    <t>Cumplimiento de estándares</t>
  </si>
  <si>
    <t>Intercambiabilidad de formatos de datos</t>
  </si>
  <si>
    <t>Utilización de estándares OGC</t>
  </si>
  <si>
    <t>Capas del servicio con el sistema de referencia adecuado</t>
  </si>
  <si>
    <t>Adopción de estándares OGC</t>
  </si>
  <si>
    <t>Reproyección del SRC</t>
  </si>
  <si>
    <t>Formatos soportados</t>
  </si>
  <si>
    <t>Datos abiertos</t>
  </si>
  <si>
    <t>Entidad competente</t>
  </si>
  <si>
    <t>Licenciamiento</t>
  </si>
  <si>
    <t>Cantidad de capas de competencia de la entidad</t>
  </si>
  <si>
    <t>Cantidad de capas con licenciamiento</t>
  </si>
  <si>
    <t>Metadatos de la capa</t>
  </si>
  <si>
    <t>Publicación de acuerdo con el perfil</t>
  </si>
  <si>
    <t>Información de calidad</t>
  </si>
  <si>
    <t>Fecha del dato</t>
  </si>
  <si>
    <t>Completitud de atributos</t>
  </si>
  <si>
    <t xml:space="preserve">Cumple? </t>
  </si>
  <si>
    <t>Booleano</t>
  </si>
  <si>
    <t>Tipo Servicio</t>
  </si>
  <si>
    <t>WMS</t>
  </si>
  <si>
    <t>WFS</t>
  </si>
  <si>
    <t>Rendimiento</t>
  </si>
  <si>
    <t>Capacidad de procesamiento de transacciones</t>
  </si>
  <si>
    <t>Capacidad de acceso de los usuarios</t>
  </si>
  <si>
    <t>Suficiencia del mecanismo de autorización</t>
  </si>
  <si>
    <t>Tiempo medio de inactividad</t>
  </si>
  <si>
    <t>Información geográfica voluntaria</t>
  </si>
  <si>
    <t>NO SE MIDE</t>
  </si>
  <si>
    <t>Controlabilidad de Acceso</t>
  </si>
  <si>
    <t>Suficiencia de mecanismos de protección</t>
  </si>
  <si>
    <t>Cumplimiento</t>
  </si>
  <si>
    <t>CUMPLE</t>
  </si>
  <si>
    <t>NO CUMPLE</t>
  </si>
  <si>
    <t>Suficiencia del mecanismo de autenticación</t>
  </si>
  <si>
    <t>Función de medición: X = A/B</t>
  </si>
  <si>
    <t>n = Número de observaciones</t>
  </si>
  <si>
    <t>Observaciones</t>
  </si>
  <si>
    <t>Ai = Tiempo total para recuperar el servicio caído y reiniciar el funcionamiento para cada fallo i.</t>
  </si>
  <si>
    <t>n = Número de fallos</t>
  </si>
  <si>
    <t>Existencia de la guía de usuario</t>
  </si>
  <si>
    <t>Adecuación de los idiomas admitidos</t>
  </si>
  <si>
    <t>Estilo de Capas en Formato SLD</t>
  </si>
  <si>
    <t>Sistema de referencia</t>
  </si>
  <si>
    <t>Cantidad formatos soportados</t>
  </si>
  <si>
    <t>Publicación en catálogo</t>
  </si>
  <si>
    <t>Carasterística</t>
  </si>
  <si>
    <t>Desempeño</t>
  </si>
  <si>
    <t>Seguridad</t>
  </si>
  <si>
    <t>Confiabilidad</t>
  </si>
  <si>
    <t>Usabilidad</t>
  </si>
  <si>
    <t>Compatibilidad</t>
  </si>
  <si>
    <t>Datos Publicados</t>
  </si>
  <si>
    <t>Metadatos</t>
  </si>
  <si>
    <t>Manejo de metadatos en servicio CSW</t>
  </si>
  <si>
    <t>¿Los datos confidenciales están protegidos de accesos no autorizados?</t>
  </si>
  <si>
    <t>Descripción</t>
  </si>
  <si>
    <t>Formula</t>
  </si>
  <si>
    <t>Existe 
Especificación?</t>
  </si>
  <si>
    <t>Calculo</t>
  </si>
  <si>
    <t>Esta métrica se va a evaluar?</t>
  </si>
  <si>
    <t>Variables</t>
  </si>
  <si>
    <t>A</t>
  </si>
  <si>
    <t>B</t>
  </si>
  <si>
    <t>Resultado Booleano</t>
  </si>
  <si>
    <t>Resultado Numérico Formula</t>
  </si>
  <si>
    <t>Resultado Numérico Booleano</t>
  </si>
  <si>
    <t>Esta subcaracterística se va a evaluar?</t>
  </si>
  <si>
    <t>Peso de la subcaracterística</t>
  </si>
  <si>
    <t>Peso de la métrica</t>
  </si>
  <si>
    <t>¿En qué medida se previene la corrupción o modificación de los datos por accesos no autorizados?</t>
  </si>
  <si>
    <t>¿En qué medida se aplican los métodos de prevención de la corrupción de datos disponibles?</t>
  </si>
  <si>
    <t>¿En qué medida el servicio autentica la identidad de un sujeto?</t>
  </si>
  <si>
    <t>¿Qué proporción de las reglas de autenticación requeridas se establece?</t>
  </si>
  <si>
    <t>¿En qué medida el servicio autoriza al usuario autenticado?</t>
  </si>
  <si>
    <t>¿En qué medida el servicio se protege de ataques externos?</t>
  </si>
  <si>
    <t>¿Para qué proporción del tiempo de funcionamiento programado está realmente disponible el servicio?</t>
  </si>
  <si>
    <t>¿Cuánto tiempo permanece el servicio sin estar disponible cuando se produce un fallo?</t>
  </si>
  <si>
    <t>¿Cuánto tiempo tarda el software/sistema en recuperarse de un fallo?</t>
  </si>
  <si>
    <t>¿De qué proporción de datos se hace una copia de seguridad con regularidad?</t>
  </si>
  <si>
    <t>Indica si la entidad brinda algún tipo de documentación para uso de sus servicios</t>
  </si>
  <si>
    <t>¿Qué proporción de funciones se explica con suficiente detalle en la documentación del usuario y/o en el servicio de ayuda para que el usuario pueda utilizar el servicio?</t>
  </si>
  <si>
    <t xml:space="preserve">¿Qué proporción de mensajes del servicio transmite el resultado o las instrucciones correctas al usuario?	</t>
  </si>
  <si>
    <t>¿En qué medida pueden los usuarios potenciales con discapacidades específicas utilizar el servicio con éxito (con tecnología de asistencia si es apropiado)?</t>
  </si>
  <si>
    <t>¿Qué proporción de los formatos de datos especificados es intercambiable con otros programas o sistemas?</t>
  </si>
  <si>
    <t>Indica si el servicio publica sus datos utilizando estándares OGC</t>
  </si>
  <si>
    <t>Indica el nivel de implementación de los métodos del servicio web geográfico</t>
  </si>
  <si>
    <t>Indica si el servicio utiliza la especificación del OGC “Styled Layer Descriptor Implementation Specification” (SLD) como extensión del OGC WMS para la simbolización de las capas</t>
  </si>
  <si>
    <t>Indica el grado en que la(s) capa(s) del servicio cumplen con el sistema de referencia especificado</t>
  </si>
  <si>
    <t>Indica si el servicio permite reproyectar datos “al vuelo”, es decir si es capaz de transformar la capa cuando es consultada con otro CRS diferente al nativo de esta</t>
  </si>
  <si>
    <t>Indica el grado en que el servicio cumple con los formatos especificados</t>
  </si>
  <si>
    <t>¿Qué cantidad de las capas publicadas por el servicio tienen definido algún tipo de licenciamiento?</t>
  </si>
  <si>
    <t>¿Los metadatos de las capas publicadas por el servicio se encuentran registrados en algún catálogo de metadatos?</t>
  </si>
  <si>
    <t>¿La entidad dueña del dato cuenta con un servicio CSW para la búsqueda de metadatos?</t>
  </si>
  <si>
    <t>¿Qué porcentaje de los metadatos que son publicados cumplen con el perfil de metadatos?</t>
  </si>
  <si>
    <t>¿Qué porcentaje de los metadatos que son publicados tienen información sobre la calidad de los datos?</t>
  </si>
  <si>
    <t>¿Qué porcentaje de los metadatos tiene la fecha en la cual se generó el dato de la capa publicada?</t>
  </si>
  <si>
    <t>¿Qué porcentaje de los metadatos en sus atributos cuenta con los datos principales?</t>
  </si>
  <si>
    <t>¿Cuánto tiempo medio tarda el servicio en responder a una tarea del usuario?</t>
  </si>
  <si>
    <t>¿Cuántas transacciones se pueden procesar por unidad de tiempo?</t>
  </si>
  <si>
    <t>¿Cuántos usuarios pueden acceder simultáneamente al sistema en un momento determinado?</t>
  </si>
  <si>
    <t>Subcaracterística</t>
  </si>
  <si>
    <t>Métrica</t>
  </si>
  <si>
    <t>Peso de la característica</t>
  </si>
  <si>
    <t xml:space="preserve">Ai = Tiempo que tarda el servicio en responder a una tarea específica </t>
  </si>
  <si>
    <t>n = cantidad de mediciones</t>
  </si>
  <si>
    <t>B = Duración de la observación</t>
  </si>
  <si>
    <t>A = Número de transacciones completadas durante el tiempo de observación</t>
  </si>
  <si>
    <t>Ai = Número máximo de usuarios que pueden acceder simultáneamente  al sistema en la i-ésima observación</t>
  </si>
  <si>
    <t>Regresar a "Resumen"</t>
  </si>
  <si>
    <t>Formula a aplicar en caso de existir requisitos</t>
  </si>
  <si>
    <t>Método Booleano en caso de NO existir requisitos</t>
  </si>
  <si>
    <t>Método Booleano</t>
  </si>
  <si>
    <t>Función de medición: X = 1 - A/B</t>
  </si>
  <si>
    <t>A = Número de elementos de datos que están realmente corrupto por un acceso no autorizado</t>
  </si>
  <si>
    <t>B = Número de elementos de datos cuya corrupción o modificación debe evitarse</t>
  </si>
  <si>
    <t>A = Número de métodos de prevención de la corrupción de datos implementados</t>
  </si>
  <si>
    <t>B = Número de métodos de prevención de la corrupción de datos disponibles y recomendados</t>
  </si>
  <si>
    <t>A = Número de mecanismos de autenticación proporcionados (p. ej., Usuario ID, contraseña o tarjeta IC)</t>
  </si>
  <si>
    <t>A = Número de reglas de autenticación implementadas</t>
  </si>
  <si>
    <t>B = Número de reglas de autenticación especificadas</t>
  </si>
  <si>
    <t>A = Número de mecanismos de autorización proporcionados (privilegios)</t>
  </si>
  <si>
    <t>B = Número de mecanismos de autorización especificados</t>
  </si>
  <si>
    <t xml:space="preserve">A = Número de mecanismos de protección proporcionados </t>
  </si>
  <si>
    <t>B = Número de mecanismos de protección especificados</t>
  </si>
  <si>
    <t>A = Tiempo de funcionamiento del servicio realmente proporcionado</t>
  </si>
  <si>
    <t>B = Tiempo de funcionamiento especificado para el servicio</t>
  </si>
  <si>
    <t>A = Tiempo total de inactividad</t>
  </si>
  <si>
    <t>B = Número de averías observadas</t>
  </si>
  <si>
    <t>A = Número de elementos de datos de los que se hace una copia de seguridad con regularidad</t>
  </si>
  <si>
    <t>B = Número de elementos de datos que requieren una copia de seguridad para la recuperación de errores.</t>
  </si>
  <si>
    <t>A = Número de funciones descritas en la documentación del usuario y/o en el servicio de ayuda que se requiere</t>
  </si>
  <si>
    <t>B = Número de funciones aplicadas que deben ser documentadas</t>
  </si>
  <si>
    <t>A = Número de mensajes que transmiten el resultado o las instrucciones correctas al usuario</t>
  </si>
  <si>
    <t>B = Número de mensajes implementados</t>
  </si>
  <si>
    <t>A = Número de funciones que pueden utilizar con éxito los usuarios con una discapacidad específica</t>
  </si>
  <si>
    <t>B = Número de funciones implementadas</t>
  </si>
  <si>
    <t>A = Número de funcionalidades que permiten la participación ciudadana</t>
  </si>
  <si>
    <t>B = Número de funcionalidades especificadas para la participación ciudadana</t>
  </si>
  <si>
    <t>A = Número de funcionalidades que propenden por la “información geográfica voluntaria”</t>
  </si>
  <si>
    <t>B = Número de funcionalidades especificadas para propender por “información geográfica voluntaria”</t>
  </si>
  <si>
    <t>B = Número de formatos de datos especificados para ser intercambiables</t>
  </si>
  <si>
    <t xml:space="preserve">Método Booleano </t>
  </si>
  <si>
    <t>Básico = 1; Intermedio = 2; Completo = 3</t>
  </si>
  <si>
    <t xml:space="preserve">A = Número total de capas con SRC especificado </t>
  </si>
  <si>
    <t>B = Número total de capas del servicio</t>
  </si>
  <si>
    <t>A = Cantidad de formatos soportados por el servicio</t>
  </si>
  <si>
    <t>B = Cantidad total de datos especificados para el servicio</t>
  </si>
  <si>
    <t xml:space="preserve">Cumplimiento de las características de los datos abiertos </t>
  </si>
  <si>
    <t>Función de medición: X = Total características cumplidas / 8</t>
  </si>
  <si>
    <t xml:space="preserve">¿Qué cantidad de las capas del servicio son competencia de la entidad que publica el servicio? </t>
  </si>
  <si>
    <t>A = Total de capas de competencia de la entidad</t>
  </si>
  <si>
    <t>B = Total de capas publicadas en el servicio</t>
  </si>
  <si>
    <t>A = Total de capas publicadas con licenciamiento</t>
  </si>
  <si>
    <t>Registro en Catálogo</t>
  </si>
  <si>
    <t>A = Total de metadatos de acuerdo con el perfil</t>
  </si>
  <si>
    <t>B = Total de metadatos publicados</t>
  </si>
  <si>
    <t>A = Total metadatos información de calidad</t>
  </si>
  <si>
    <t>B = Total metadatos publicados</t>
  </si>
  <si>
    <t>A = Total metadatos con fecha del dato</t>
  </si>
  <si>
    <t>A = Total metadatos atributos completos</t>
  </si>
  <si>
    <t>N/A</t>
  </si>
  <si>
    <t>Observaciones:</t>
  </si>
  <si>
    <t>Nombre del servicio</t>
  </si>
  <si>
    <r>
      <rPr>
        <sz val="10"/>
        <color theme="1"/>
        <rFont val="Gotham Rounded Medium"/>
        <family val="3"/>
      </rPr>
      <t>Observaciones:</t>
    </r>
    <r>
      <rPr>
        <b/>
        <sz val="10"/>
        <color theme="1"/>
        <rFont val="Gotham Rounded Medium"/>
        <family val="3"/>
      </rPr>
      <t xml:space="preserve">
</t>
    </r>
  </si>
  <si>
    <t>Metadatos del servicio</t>
  </si>
  <si>
    <t>Metadatos de la(s) capa(s)</t>
  </si>
  <si>
    <t>A = Número de formatos de datos interoperables con otros programas o sistemas</t>
  </si>
  <si>
    <t xml:space="preserve">¿En cuantos idiomas se ofrece un fichero de capacidades?	</t>
  </si>
  <si>
    <t>A = Número de idiomas en el que se ofrece el fichero de capacidades</t>
  </si>
  <si>
    <t>B = Número de idiomas requerido para el fichero de capacidades</t>
  </si>
  <si>
    <t xml:space="preserve">Observaciones
</t>
  </si>
  <si>
    <t>Tiempo medio de funcionamiento</t>
  </si>
  <si>
    <t>Indica cuales de las 8 características de Datos abiertos cumple la capa:
Las características son: Completos, Primarios, Oportunos, Accesibles, Procesables, Acceso indiscriminado, No-Propietarios, Libres de licencias</t>
  </si>
  <si>
    <t>¿El servicio o aplicación (Geoportal) cuenta con alguna funcionalidad que permita la participación ciudadana?</t>
  </si>
  <si>
    <t>¿El servicio o aplicación (Geoportal) tiene alguna funcionalidad para propender por el aprovechamiento de otras fuentes de información “Información geográfica voluntaria”?</t>
  </si>
  <si>
    <t>Prevención de la corrupción de datos (interna)</t>
  </si>
  <si>
    <t>B = Número de mecanismos de autenticación especificados</t>
  </si>
  <si>
    <t>Observaciones
Este servicio se encuentra a cargo de la UAECD.</t>
  </si>
  <si>
    <t xml:space="preserve">Observaciones: 
</t>
  </si>
  <si>
    <t xml:space="preserve">Observaciones:
</t>
  </si>
  <si>
    <t>Publicación en catalogo</t>
  </si>
  <si>
    <t>Índice Total de calidad del servicio</t>
  </si>
  <si>
    <t>Característica</t>
  </si>
  <si>
    <t>Índice de la característica</t>
  </si>
  <si>
    <t>Función de medición: X = (Básico; Intermedio; Completo)/3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</si>
</sst>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2"/>
      <color theme="0"/>
      <name val="Gotham Rounded Medium"/>
      <family val="3"/>
    </font>
    <font>
      <sz val="12"/>
      <color rgb="FF003A5B"/>
      <name val="Gotham Rounded Medium"/>
      <family val="3"/>
    </font>
    <font>
      <sz val="10"/>
      <color theme="1"/>
      <name val="Gotham Rounded Medium"/>
      <family val="3"/>
    </font>
    <font>
      <u/>
      <sz val="11"/>
      <color theme="10"/>
      <name val="Calibri"/>
      <family val="2"/>
      <scheme val="minor"/>
    </font>
    <font>
      <sz val="11"/>
      <color theme="1"/>
      <name val="Gotham Rounded Medium"/>
      <family val="3"/>
    </font>
    <font>
      <b/>
      <sz val="11"/>
      <color theme="0"/>
      <name val="Gotham Rounded Medium"/>
      <family val="3"/>
    </font>
    <font>
      <b/>
      <sz val="12"/>
      <color theme="0"/>
      <name val="Gotham Rounded Medium"/>
      <family val="3"/>
    </font>
    <font>
      <b/>
      <sz val="10"/>
      <color theme="0"/>
      <name val="Gotham Rounded Medium"/>
      <family val="3"/>
    </font>
    <font>
      <sz val="14"/>
      <color theme="1"/>
      <name val="Gotham Rounded Medium"/>
      <family val="3"/>
    </font>
    <font>
      <b/>
      <sz val="10"/>
      <color rgb="FF003A5B"/>
      <name val="Gotham Rounded Medium"/>
      <family val="3"/>
    </font>
    <font>
      <sz val="11"/>
      <color rgb="FF006100"/>
      <name val="Calibri"/>
      <family val="2"/>
      <scheme val="minor"/>
    </font>
    <font>
      <sz val="9"/>
      <color theme="1"/>
      <name val="Gotham Rounded Book"/>
      <family val="3"/>
    </font>
    <font>
      <b/>
      <sz val="9"/>
      <color theme="1"/>
      <name val="Gotham Rounded Book"/>
      <family val="3"/>
    </font>
    <font>
      <b/>
      <sz val="12"/>
      <color theme="1"/>
      <name val="Gotham Rounded Book"/>
      <family val="3"/>
    </font>
    <font>
      <b/>
      <sz val="14"/>
      <color theme="1"/>
      <name val="Gotham Rounded Book"/>
      <family val="3"/>
    </font>
    <font>
      <i/>
      <sz val="11"/>
      <color theme="1"/>
      <name val="Calibri"/>
      <family val="2"/>
      <scheme val="minor"/>
    </font>
    <font>
      <b/>
      <i/>
      <sz val="12"/>
      <color theme="0"/>
      <name val="Gotham Rounded Medium"/>
      <family val="3"/>
    </font>
    <font>
      <i/>
      <sz val="14"/>
      <color theme="1"/>
      <name val="Gotham Rounded Medium"/>
      <family val="3"/>
    </font>
    <font>
      <sz val="11"/>
      <color theme="1"/>
      <name val="Calibri"/>
      <family val="2"/>
      <scheme val="minor"/>
    </font>
    <font>
      <b/>
      <sz val="10"/>
      <color theme="1"/>
      <name val="Gotham Rounded Medium"/>
      <family val="3"/>
    </font>
  </fonts>
  <fills count="10">
    <fill>
      <patternFill patternType="none"/>
    </fill>
    <fill>
      <patternFill patternType="gray125"/>
    </fill>
    <fill>
      <patternFill patternType="solid">
        <fgColor rgb="FF003A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4EAC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1" fillId="7" borderId="0" applyNumberFormat="0" applyBorder="0" applyAlignment="0" applyProtection="0"/>
    <xf numFmtId="9" fontId="19" fillId="0" borderId="0" applyFont="0" applyFill="0" applyBorder="0" applyAlignment="0" applyProtection="0"/>
  </cellStyleXfs>
  <cellXfs count="385">
    <xf numFmtId="0" fontId="0" fillId="0" borderId="0" xfId="0"/>
    <xf numFmtId="0" fontId="3" fillId="0" borderId="2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0" xfId="1"/>
    <xf numFmtId="0" fontId="0" fillId="4" borderId="8" xfId="0" applyFill="1" applyBorder="1"/>
    <xf numFmtId="0" fontId="0" fillId="4" borderId="0" xfId="0" applyFill="1"/>
    <xf numFmtId="0" fontId="0" fillId="4" borderId="28" xfId="0" applyFill="1" applyBorder="1"/>
    <xf numFmtId="0" fontId="0" fillId="4" borderId="29" xfId="0" applyFill="1" applyBorder="1"/>
    <xf numFmtId="0" fontId="0" fillId="4" borderId="18" xfId="0" applyFill="1" applyBorder="1"/>
    <xf numFmtId="0" fontId="0" fillId="4" borderId="30" xfId="0" applyFill="1" applyBorder="1"/>
    <xf numFmtId="0" fontId="0" fillId="4" borderId="11" xfId="0" applyFill="1" applyBorder="1"/>
    <xf numFmtId="0" fontId="0" fillId="4" borderId="7" xfId="0" applyFill="1" applyBorder="1"/>
    <xf numFmtId="0" fontId="0" fillId="4" borderId="12" xfId="0" applyFill="1" applyBorder="1"/>
    <xf numFmtId="0" fontId="0" fillId="4" borderId="27" xfId="0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13" fillId="8" borderId="7" xfId="0" applyFont="1" applyFill="1" applyBorder="1" applyAlignment="1" applyProtection="1">
      <alignment horizontal="center" vertical="center" wrapText="1"/>
      <protection locked="0"/>
    </xf>
    <xf numFmtId="0" fontId="13" fillId="8" borderId="12" xfId="0" applyFont="1" applyFill="1" applyBorder="1" applyAlignment="1" applyProtection="1">
      <alignment horizontal="center" vertical="center" wrapText="1"/>
      <protection locked="0"/>
    </xf>
    <xf numFmtId="0" fontId="13" fillId="8" borderId="52" xfId="0" applyFont="1" applyFill="1" applyBorder="1" applyAlignment="1" applyProtection="1">
      <alignment horizontal="center" vertical="center" wrapText="1"/>
      <protection locked="0"/>
    </xf>
    <xf numFmtId="0" fontId="13" fillId="8" borderId="21" xfId="0" applyFont="1" applyFill="1" applyBorder="1" applyAlignment="1" applyProtection="1">
      <alignment horizontal="center" vertical="center" wrapText="1"/>
      <protection locked="0"/>
    </xf>
    <xf numFmtId="0" fontId="13" fillId="8" borderId="47" xfId="0" applyFont="1" applyFill="1" applyBorder="1" applyAlignment="1" applyProtection="1">
      <alignment horizontal="center" vertical="center" wrapText="1"/>
      <protection locked="0"/>
    </xf>
    <xf numFmtId="0" fontId="13" fillId="8" borderId="26" xfId="0" applyFont="1" applyFill="1" applyBorder="1" applyAlignment="1" applyProtection="1">
      <alignment horizontal="center" vertical="center" wrapText="1"/>
      <protection locked="0"/>
    </xf>
    <xf numFmtId="0" fontId="13" fillId="8" borderId="59" xfId="0" applyFont="1" applyFill="1" applyBorder="1" applyAlignment="1" applyProtection="1">
      <alignment horizontal="center" vertical="center" wrapText="1"/>
      <protection locked="0"/>
    </xf>
    <xf numFmtId="0" fontId="13" fillId="8" borderId="44" xfId="0" applyFont="1" applyFill="1" applyBorder="1" applyAlignment="1" applyProtection="1">
      <alignment horizontal="center" vertical="center" wrapText="1"/>
      <protection locked="0"/>
    </xf>
    <xf numFmtId="0" fontId="13" fillId="8" borderId="53" xfId="0" applyFont="1" applyFill="1" applyBorder="1" applyAlignment="1" applyProtection="1">
      <alignment horizontal="center" vertical="center" wrapText="1"/>
      <protection locked="0"/>
    </xf>
    <xf numFmtId="0" fontId="13" fillId="8" borderId="45" xfId="0" applyFont="1" applyFill="1" applyBorder="1" applyAlignment="1" applyProtection="1">
      <alignment horizontal="center" vertical="center" wrapText="1"/>
      <protection locked="0"/>
    </xf>
    <xf numFmtId="0" fontId="13" fillId="8" borderId="27" xfId="0" applyFont="1" applyFill="1" applyBorder="1" applyAlignment="1" applyProtection="1">
      <alignment horizontal="center" vertical="center" wrapText="1"/>
      <protection locked="0"/>
    </xf>
    <xf numFmtId="0" fontId="13" fillId="8" borderId="2" xfId="0" applyFont="1" applyFill="1" applyBorder="1" applyAlignment="1" applyProtection="1">
      <alignment horizontal="center" vertical="center" wrapText="1"/>
      <protection locked="0"/>
    </xf>
    <xf numFmtId="0" fontId="13" fillId="8" borderId="30" xfId="0" applyFont="1" applyFill="1" applyBorder="1" applyAlignment="1" applyProtection="1">
      <alignment horizontal="center" vertical="center" wrapText="1"/>
      <protection locked="0"/>
    </xf>
    <xf numFmtId="0" fontId="13" fillId="8" borderId="48" xfId="0" applyFont="1" applyFill="1" applyBorder="1" applyAlignment="1" applyProtection="1">
      <alignment horizontal="center" vertical="center" wrapText="1"/>
      <protection locked="0"/>
    </xf>
    <xf numFmtId="0" fontId="13" fillId="8" borderId="14" xfId="0" applyFont="1" applyFill="1" applyBorder="1" applyAlignment="1" applyProtection="1">
      <alignment horizontal="center" vertical="center" wrapText="1"/>
      <protection locked="0"/>
    </xf>
    <xf numFmtId="0" fontId="13" fillId="8" borderId="11" xfId="0" applyFont="1" applyFill="1" applyBorder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8" borderId="46" xfId="0" applyFont="1" applyFill="1" applyBorder="1" applyAlignment="1" applyProtection="1">
      <alignment horizontal="center" vertical="center" wrapText="1"/>
      <protection locked="0"/>
    </xf>
    <xf numFmtId="0" fontId="13" fillId="8" borderId="37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>
      <alignment horizontal="center" vertical="center"/>
    </xf>
    <xf numFmtId="0" fontId="16" fillId="4" borderId="18" xfId="0" applyFont="1" applyFill="1" applyBorder="1"/>
    <xf numFmtId="0" fontId="16" fillId="4" borderId="0" xfId="0" applyFont="1" applyFill="1"/>
    <xf numFmtId="0" fontId="17" fillId="4" borderId="0" xfId="0" applyFont="1" applyFill="1" applyAlignment="1">
      <alignment horizontal="center" vertical="center" wrapText="1"/>
    </xf>
    <xf numFmtId="164" fontId="18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5" fillId="4" borderId="0" xfId="0" applyFont="1" applyFill="1"/>
    <xf numFmtId="0" fontId="16" fillId="0" borderId="18" xfId="0" applyFont="1" applyBorder="1"/>
    <xf numFmtId="0" fontId="3" fillId="0" borderId="4" xfId="0" applyFont="1" applyBorder="1" applyAlignment="1">
      <alignment horizontal="center" vertical="center"/>
    </xf>
    <xf numFmtId="0" fontId="13" fillId="8" borderId="38" xfId="0" applyFont="1" applyFill="1" applyBorder="1" applyAlignment="1" applyProtection="1">
      <alignment horizontal="center" vertical="center" wrapText="1"/>
      <protection locked="0"/>
    </xf>
    <xf numFmtId="0" fontId="12" fillId="8" borderId="46" xfId="0" applyFont="1" applyFill="1" applyBorder="1"/>
    <xf numFmtId="0" fontId="13" fillId="8" borderId="33" xfId="0" applyFont="1" applyFill="1" applyBorder="1" applyAlignment="1">
      <alignment horizontal="center" vertical="center"/>
    </xf>
    <xf numFmtId="0" fontId="13" fillId="8" borderId="51" xfId="0" applyFont="1" applyFill="1" applyBorder="1" applyAlignment="1">
      <alignment horizontal="center" vertical="center"/>
    </xf>
    <xf numFmtId="0" fontId="12" fillId="0" borderId="0" xfId="0" applyFont="1"/>
    <xf numFmtId="0" fontId="13" fillId="8" borderId="37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vertical="center"/>
    </xf>
    <xf numFmtId="0" fontId="13" fillId="9" borderId="51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left" vertical="center"/>
    </xf>
    <xf numFmtId="0" fontId="12" fillId="5" borderId="27" xfId="0" applyFont="1" applyFill="1" applyBorder="1" applyAlignment="1">
      <alignment horizontal="justify"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2" fillId="5" borderId="52" xfId="0" applyFont="1" applyFill="1" applyBorder="1" applyAlignment="1">
      <alignment horizontal="justify" vertical="center" wrapText="1"/>
    </xf>
    <xf numFmtId="0" fontId="13" fillId="0" borderId="58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2" fillId="5" borderId="27" xfId="0" applyFont="1" applyFill="1" applyBorder="1" applyAlignment="1">
      <alignment vertical="center"/>
    </xf>
    <xf numFmtId="0" fontId="13" fillId="0" borderId="3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2" fontId="13" fillId="9" borderId="1" xfId="0" applyNumberFormat="1" applyFont="1" applyFill="1" applyBorder="1" applyAlignment="1">
      <alignment horizontal="center" vertical="center"/>
    </xf>
    <xf numFmtId="0" fontId="11" fillId="9" borderId="27" xfId="2" applyFill="1" applyBorder="1" applyAlignment="1" applyProtection="1">
      <alignment horizontal="center" vertical="center"/>
    </xf>
    <xf numFmtId="0" fontId="11" fillId="9" borderId="52" xfId="2" applyFill="1" applyBorder="1" applyAlignment="1" applyProtection="1">
      <alignment horizontal="center" vertical="center"/>
    </xf>
    <xf numFmtId="0" fontId="11" fillId="9" borderId="12" xfId="2" applyFill="1" applyBorder="1" applyAlignment="1" applyProtection="1">
      <alignment horizontal="center" vertical="center"/>
    </xf>
    <xf numFmtId="0" fontId="11" fillId="9" borderId="21" xfId="2" applyFill="1" applyBorder="1" applyAlignment="1" applyProtection="1">
      <alignment horizontal="center" vertical="center"/>
    </xf>
    <xf numFmtId="0" fontId="11" fillId="9" borderId="26" xfId="2" applyFill="1" applyBorder="1" applyAlignment="1" applyProtection="1">
      <alignment horizontal="center" vertical="center"/>
    </xf>
    <xf numFmtId="0" fontId="11" fillId="9" borderId="44" xfId="2" applyFill="1" applyBorder="1" applyAlignment="1" applyProtection="1">
      <alignment horizontal="center" vertical="center"/>
    </xf>
    <xf numFmtId="0" fontId="11" fillId="9" borderId="45" xfId="2" applyFill="1" applyBorder="1" applyAlignment="1" applyProtection="1">
      <alignment horizontal="center" vertical="center"/>
    </xf>
    <xf numFmtId="0" fontId="11" fillId="9" borderId="2" xfId="2" applyFill="1" applyBorder="1" applyAlignment="1" applyProtection="1">
      <alignment horizontal="center" vertical="center"/>
    </xf>
    <xf numFmtId="0" fontId="11" fillId="9" borderId="30" xfId="2" applyFill="1" applyBorder="1" applyAlignment="1" applyProtection="1">
      <alignment horizontal="center" vertical="center"/>
    </xf>
    <xf numFmtId="0" fontId="11" fillId="9" borderId="14" xfId="2" applyFill="1" applyBorder="1" applyAlignment="1" applyProtection="1">
      <alignment horizontal="center" vertical="center"/>
    </xf>
    <xf numFmtId="0" fontId="13" fillId="0" borderId="6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 wrapText="1"/>
    </xf>
    <xf numFmtId="0" fontId="11" fillId="9" borderId="37" xfId="2" applyFill="1" applyBorder="1" applyAlignment="1" applyProtection="1">
      <alignment horizontal="center" vertical="center"/>
    </xf>
    <xf numFmtId="0" fontId="13" fillId="0" borderId="5" xfId="0" applyFont="1" applyBorder="1" applyAlignment="1">
      <alignment horizontal="center" vertical="center"/>
    </xf>
    <xf numFmtId="9" fontId="15" fillId="6" borderId="27" xfId="0" applyNumberFormat="1" applyFont="1" applyFill="1" applyBorder="1" applyAlignment="1">
      <alignment horizontal="center" vertical="center"/>
    </xf>
    <xf numFmtId="2" fontId="13" fillId="9" borderId="27" xfId="0" applyNumberFormat="1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left" vertical="center"/>
    </xf>
    <xf numFmtId="0" fontId="12" fillId="5" borderId="59" xfId="0" applyFont="1" applyFill="1" applyBorder="1" applyAlignment="1">
      <alignment horizontal="left" vertical="center"/>
    </xf>
    <xf numFmtId="0" fontId="12" fillId="5" borderId="47" xfId="0" applyFont="1" applyFill="1" applyBorder="1" applyAlignment="1">
      <alignment horizontal="left" vertical="center"/>
    </xf>
    <xf numFmtId="0" fontId="12" fillId="5" borderId="37" xfId="0" applyFont="1" applyFill="1" applyBorder="1" applyAlignment="1">
      <alignment horizontal="justify" vertical="center" wrapText="1"/>
    </xf>
    <xf numFmtId="0" fontId="13" fillId="5" borderId="46" xfId="0" applyFont="1" applyFill="1" applyBorder="1" applyAlignment="1">
      <alignment horizontal="left" vertical="center"/>
    </xf>
    <xf numFmtId="0" fontId="12" fillId="5" borderId="11" xfId="0" applyFont="1" applyFill="1" applyBorder="1" applyAlignment="1">
      <alignment horizontal="left" vertical="center"/>
    </xf>
    <xf numFmtId="0" fontId="12" fillId="5" borderId="46" xfId="0" applyFont="1" applyFill="1" applyBorder="1" applyAlignment="1">
      <alignment horizontal="justify" vertical="center" wrapText="1"/>
    </xf>
    <xf numFmtId="0" fontId="12" fillId="5" borderId="19" xfId="0" applyFont="1" applyFill="1" applyBorder="1" applyAlignment="1">
      <alignment horizontal="left" vertical="center"/>
    </xf>
    <xf numFmtId="0" fontId="12" fillId="5" borderId="25" xfId="0" applyFont="1" applyFill="1" applyBorder="1" applyAlignment="1">
      <alignment horizontal="left" vertical="center"/>
    </xf>
    <xf numFmtId="0" fontId="12" fillId="5" borderId="47" xfId="0" applyFont="1" applyFill="1" applyBorder="1" applyAlignment="1">
      <alignment horizontal="justify" vertical="center" wrapText="1"/>
    </xf>
    <xf numFmtId="0" fontId="12" fillId="5" borderId="42" xfId="0" applyFont="1" applyFill="1" applyBorder="1" applyAlignment="1">
      <alignment horizontal="left" vertical="center"/>
    </xf>
    <xf numFmtId="0" fontId="12" fillId="5" borderId="59" xfId="0" applyFont="1" applyFill="1" applyBorder="1" applyAlignment="1">
      <alignment horizontal="justify" vertical="center" wrapText="1"/>
    </xf>
    <xf numFmtId="0" fontId="12" fillId="5" borderId="34" xfId="0" applyFont="1" applyFill="1" applyBorder="1" applyAlignment="1">
      <alignment horizontal="left" vertical="center"/>
    </xf>
    <xf numFmtId="0" fontId="12" fillId="5" borderId="53" xfId="0" applyFont="1" applyFill="1" applyBorder="1" applyAlignment="1">
      <alignment horizontal="justify" vertical="center" wrapText="1"/>
    </xf>
    <xf numFmtId="0" fontId="12" fillId="5" borderId="1" xfId="0" applyFont="1" applyFill="1" applyBorder="1" applyAlignment="1">
      <alignment horizontal="left" vertical="center"/>
    </xf>
    <xf numFmtId="0" fontId="13" fillId="5" borderId="37" xfId="0" applyFont="1" applyFill="1" applyBorder="1" applyAlignment="1">
      <alignment horizontal="left" vertical="center"/>
    </xf>
    <xf numFmtId="0" fontId="12" fillId="5" borderId="28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5" borderId="52" xfId="0" applyFont="1" applyFill="1" applyBorder="1" applyAlignment="1">
      <alignment vertical="center"/>
    </xf>
    <xf numFmtId="0" fontId="12" fillId="5" borderId="30" xfId="0" applyFont="1" applyFill="1" applyBorder="1" applyAlignment="1">
      <alignment vertical="center"/>
    </xf>
    <xf numFmtId="0" fontId="12" fillId="5" borderId="49" xfId="0" applyFont="1" applyFill="1" applyBorder="1" applyAlignment="1">
      <alignment horizontal="justify" vertical="center" wrapText="1"/>
    </xf>
    <xf numFmtId="0" fontId="12" fillId="5" borderId="37" xfId="0" applyFont="1" applyFill="1" applyBorder="1" applyAlignment="1">
      <alignment vertical="center"/>
    </xf>
    <xf numFmtId="0" fontId="12" fillId="5" borderId="52" xfId="0" applyFont="1" applyFill="1" applyBorder="1" applyAlignment="1">
      <alignment horizontal="left" vertical="center"/>
    </xf>
    <xf numFmtId="0" fontId="12" fillId="5" borderId="37" xfId="0" applyFont="1" applyFill="1" applyBorder="1" applyAlignment="1">
      <alignment horizontal="left" vertical="center"/>
    </xf>
    <xf numFmtId="0" fontId="13" fillId="5" borderId="27" xfId="0" applyFont="1" applyFill="1" applyBorder="1" applyAlignment="1">
      <alignment vertical="center"/>
    </xf>
    <xf numFmtId="0" fontId="12" fillId="5" borderId="52" xfId="0" applyFont="1" applyFill="1" applyBorder="1" applyAlignment="1">
      <alignment horizontal="left" vertical="center" wrapText="1"/>
    </xf>
    <xf numFmtId="0" fontId="12" fillId="5" borderId="19" xfId="0" applyFont="1" applyFill="1" applyBorder="1" applyAlignment="1">
      <alignment vertical="center"/>
    </xf>
    <xf numFmtId="0" fontId="12" fillId="5" borderId="13" xfId="0" applyFont="1" applyFill="1" applyBorder="1" applyAlignment="1">
      <alignment vertical="center"/>
    </xf>
    <xf numFmtId="0" fontId="12" fillId="5" borderId="48" xfId="0" applyFont="1" applyFill="1" applyBorder="1" applyAlignment="1">
      <alignment horizontal="justify" vertical="center" wrapText="1"/>
    </xf>
    <xf numFmtId="0" fontId="12" fillId="5" borderId="28" xfId="0" applyFont="1" applyFill="1" applyBorder="1" applyAlignment="1">
      <alignment vertical="center"/>
    </xf>
    <xf numFmtId="0" fontId="12" fillId="5" borderId="27" xfId="0" applyFont="1" applyFill="1" applyBorder="1" applyAlignment="1">
      <alignment vertical="center" wrapText="1"/>
    </xf>
    <xf numFmtId="0" fontId="12" fillId="5" borderId="48" xfId="0" applyFont="1" applyFill="1" applyBorder="1" applyAlignment="1">
      <alignment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50" xfId="0" applyFont="1" applyFill="1" applyBorder="1" applyAlignment="1">
      <alignment horizontal="center" vertical="center"/>
    </xf>
    <xf numFmtId="0" fontId="13" fillId="8" borderId="66" xfId="0" applyFont="1" applyFill="1" applyBorder="1" applyAlignment="1">
      <alignment horizontal="center" vertical="center"/>
    </xf>
    <xf numFmtId="0" fontId="13" fillId="8" borderId="65" xfId="0" applyFont="1" applyFill="1" applyBorder="1" applyAlignment="1">
      <alignment horizontal="center" vertical="center"/>
    </xf>
    <xf numFmtId="0" fontId="13" fillId="8" borderId="64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/>
    </xf>
    <xf numFmtId="0" fontId="13" fillId="8" borderId="24" xfId="0" applyFont="1" applyFill="1" applyBorder="1" applyAlignment="1">
      <alignment horizontal="center" vertical="center"/>
    </xf>
    <xf numFmtId="0" fontId="13" fillId="8" borderId="55" xfId="0" applyFont="1" applyFill="1" applyBorder="1" applyAlignment="1">
      <alignment horizontal="center" vertical="center"/>
    </xf>
    <xf numFmtId="0" fontId="13" fillId="8" borderId="54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3" fillId="8" borderId="27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0" fontId="13" fillId="8" borderId="52" xfId="0" applyFont="1" applyFill="1" applyBorder="1" applyAlignment="1">
      <alignment horizontal="center" vertical="center"/>
    </xf>
    <xf numFmtId="0" fontId="13" fillId="9" borderId="21" xfId="0" applyFont="1" applyFill="1" applyBorder="1" applyAlignment="1">
      <alignment horizontal="center" vertical="center"/>
    </xf>
    <xf numFmtId="0" fontId="13" fillId="8" borderId="37" xfId="0" applyFont="1" applyFill="1" applyBorder="1" applyAlignment="1">
      <alignment horizontal="center" vertical="center"/>
    </xf>
    <xf numFmtId="0" fontId="13" fillId="9" borderId="30" xfId="0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3" fillId="9" borderId="26" xfId="0" applyFont="1" applyFill="1" applyBorder="1" applyAlignment="1">
      <alignment horizontal="center" vertical="center"/>
    </xf>
    <xf numFmtId="0" fontId="13" fillId="8" borderId="59" xfId="0" applyFont="1" applyFill="1" applyBorder="1" applyAlignment="1">
      <alignment horizontal="center" vertical="center"/>
    </xf>
    <xf numFmtId="0" fontId="13" fillId="9" borderId="44" xfId="0" applyFont="1" applyFill="1" applyBorder="1" applyAlignment="1">
      <alignment horizontal="center" vertical="center"/>
    </xf>
    <xf numFmtId="0" fontId="13" fillId="9" borderId="45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0" fontId="13" fillId="9" borderId="64" xfId="0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13" fillId="9" borderId="27" xfId="0" applyFont="1" applyFill="1" applyBorder="1" applyAlignment="1">
      <alignment horizontal="center" vertical="center"/>
    </xf>
    <xf numFmtId="0" fontId="13" fillId="9" borderId="52" xfId="0" applyFont="1" applyFill="1" applyBorder="1" applyAlignment="1">
      <alignment horizontal="center" vertical="center"/>
    </xf>
    <xf numFmtId="0" fontId="13" fillId="8" borderId="42" xfId="0" applyFont="1" applyFill="1" applyBorder="1" applyAlignment="1">
      <alignment horizontal="center" vertical="center"/>
    </xf>
    <xf numFmtId="0" fontId="13" fillId="9" borderId="48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37" xfId="0" applyFont="1" applyFill="1" applyBorder="1" applyAlignment="1">
      <alignment horizontal="center" vertical="center"/>
    </xf>
    <xf numFmtId="0" fontId="13" fillId="9" borderId="47" xfId="0" applyFont="1" applyFill="1" applyBorder="1" applyAlignment="1">
      <alignment horizontal="center" vertical="center"/>
    </xf>
    <xf numFmtId="0" fontId="13" fillId="9" borderId="16" xfId="0" applyFont="1" applyFill="1" applyBorder="1" applyAlignment="1">
      <alignment horizontal="center" vertical="center"/>
    </xf>
    <xf numFmtId="0" fontId="13" fillId="9" borderId="66" xfId="0" applyFont="1" applyFill="1" applyBorder="1" applyAlignment="1">
      <alignment horizontal="center" vertical="center"/>
    </xf>
    <xf numFmtId="2" fontId="13" fillId="9" borderId="27" xfId="0" applyNumberFormat="1" applyFont="1" applyFill="1" applyBorder="1" applyAlignment="1">
      <alignment horizontal="center" vertical="center" wrapText="1"/>
    </xf>
    <xf numFmtId="2" fontId="13" fillId="9" borderId="11" xfId="0" applyNumberFormat="1" applyFont="1" applyFill="1" applyBorder="1" applyAlignment="1">
      <alignment horizontal="center" vertical="center"/>
    </xf>
    <xf numFmtId="2" fontId="13" fillId="9" borderId="52" xfId="0" applyNumberFormat="1" applyFont="1" applyFill="1" applyBorder="1" applyAlignment="1">
      <alignment horizontal="center" vertical="center"/>
    </xf>
    <xf numFmtId="2" fontId="13" fillId="9" borderId="52" xfId="0" applyNumberFormat="1" applyFont="1" applyFill="1" applyBorder="1" applyAlignment="1">
      <alignment horizontal="center" vertical="center" wrapText="1"/>
    </xf>
    <xf numFmtId="2" fontId="13" fillId="9" borderId="28" xfId="0" applyNumberFormat="1" applyFont="1" applyFill="1" applyBorder="1" applyAlignment="1">
      <alignment horizontal="center" vertical="center"/>
    </xf>
    <xf numFmtId="2" fontId="13" fillId="9" borderId="37" xfId="0" applyNumberFormat="1" applyFont="1" applyFill="1" applyBorder="1" applyAlignment="1">
      <alignment horizontal="center" vertical="center"/>
    </xf>
    <xf numFmtId="2" fontId="13" fillId="9" borderId="37" xfId="0" applyNumberFormat="1" applyFont="1" applyFill="1" applyBorder="1" applyAlignment="1">
      <alignment horizontal="center" vertical="center" wrapText="1"/>
    </xf>
    <xf numFmtId="2" fontId="12" fillId="0" borderId="0" xfId="0" applyNumberFormat="1" applyFont="1"/>
    <xf numFmtId="2" fontId="13" fillId="9" borderId="46" xfId="0" applyNumberFormat="1" applyFont="1" applyFill="1" applyBorder="1" applyAlignment="1">
      <alignment horizontal="center" vertical="center" wrapText="1"/>
    </xf>
    <xf numFmtId="2" fontId="13" fillId="9" borderId="47" xfId="0" applyNumberFormat="1" applyFont="1" applyFill="1" applyBorder="1" applyAlignment="1">
      <alignment horizontal="center" vertical="center" wrapText="1"/>
    </xf>
    <xf numFmtId="2" fontId="13" fillId="9" borderId="59" xfId="0" applyNumberFormat="1" applyFont="1" applyFill="1" applyBorder="1" applyAlignment="1">
      <alignment horizontal="center" vertical="center" wrapText="1"/>
    </xf>
    <xf numFmtId="2" fontId="13" fillId="9" borderId="53" xfId="0" applyNumberFormat="1" applyFont="1" applyFill="1" applyBorder="1" applyAlignment="1">
      <alignment horizontal="center" vertical="center" wrapText="1"/>
    </xf>
    <xf numFmtId="2" fontId="13" fillId="9" borderId="59" xfId="0" applyNumberFormat="1" applyFont="1" applyFill="1" applyBorder="1" applyAlignment="1">
      <alignment horizontal="center" vertical="center"/>
    </xf>
    <xf numFmtId="2" fontId="13" fillId="9" borderId="49" xfId="0" applyNumberFormat="1" applyFont="1" applyFill="1" applyBorder="1" applyAlignment="1">
      <alignment horizontal="center" vertical="center" wrapText="1"/>
    </xf>
    <xf numFmtId="0" fontId="12" fillId="0" borderId="0" xfId="0" applyFont="1" applyProtection="1">
      <protection hidden="1"/>
    </xf>
    <xf numFmtId="0" fontId="12" fillId="5" borderId="59" xfId="0" applyFont="1" applyFill="1" applyBorder="1" applyAlignment="1">
      <alignment vertical="center"/>
    </xf>
    <xf numFmtId="0" fontId="13" fillId="9" borderId="24" xfId="0" applyFont="1" applyFill="1" applyBorder="1" applyAlignment="1">
      <alignment horizontal="center" vertical="center"/>
    </xf>
    <xf numFmtId="0" fontId="12" fillId="5" borderId="52" xfId="0" applyFont="1" applyFill="1" applyBorder="1" applyAlignment="1">
      <alignment horizontal="justify" vertical="center"/>
    </xf>
    <xf numFmtId="164" fontId="5" fillId="0" borderId="39" xfId="0" applyNumberFormat="1" applyFont="1" applyBorder="1" applyAlignment="1" applyProtection="1">
      <alignment horizontal="center" vertical="center"/>
      <protection locked="0"/>
    </xf>
    <xf numFmtId="164" fontId="5" fillId="0" borderId="26" xfId="0" applyNumberFormat="1" applyFont="1" applyBorder="1" applyAlignment="1" applyProtection="1">
      <alignment horizontal="center" vertical="center"/>
      <protection locked="0"/>
    </xf>
    <xf numFmtId="164" fontId="5" fillId="5" borderId="37" xfId="0" applyNumberFormat="1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8" fillId="2" borderId="1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2" xfId="0" applyFont="1" applyFill="1" applyBorder="1" applyAlignment="1">
      <alignment horizontal="left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2" fillId="3" borderId="33" xfId="0" applyFont="1" applyFill="1" applyBorder="1" applyAlignment="1">
      <alignment horizontal="left"/>
    </xf>
    <xf numFmtId="0" fontId="2" fillId="3" borderId="36" xfId="0" applyFont="1" applyFill="1" applyBorder="1" applyAlignment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38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164" fontId="9" fillId="5" borderId="11" xfId="0" applyNumberFormat="1" applyFont="1" applyFill="1" applyBorder="1" applyAlignment="1">
      <alignment horizontal="center" vertical="center"/>
    </xf>
    <xf numFmtId="164" fontId="9" fillId="5" borderId="12" xfId="0" applyNumberFormat="1" applyFont="1" applyFill="1" applyBorder="1" applyAlignment="1">
      <alignment horizontal="center" vertical="center"/>
    </xf>
    <xf numFmtId="164" fontId="9" fillId="5" borderId="28" xfId="0" applyNumberFormat="1" applyFont="1" applyFill="1" applyBorder="1" applyAlignment="1">
      <alignment horizontal="center" vertical="center"/>
    </xf>
    <xf numFmtId="164" fontId="9" fillId="5" borderId="30" xfId="0" applyNumberFormat="1" applyFont="1" applyFill="1" applyBorder="1" applyAlignment="1">
      <alignment horizontal="center" vertical="center"/>
    </xf>
    <xf numFmtId="0" fontId="13" fillId="5" borderId="46" xfId="0" applyFont="1" applyFill="1" applyBorder="1" applyAlignment="1">
      <alignment horizontal="center" vertical="center"/>
    </xf>
    <xf numFmtId="0" fontId="13" fillId="5" borderId="37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 wrapText="1"/>
    </xf>
    <xf numFmtId="0" fontId="13" fillId="8" borderId="29" xfId="0" applyFont="1" applyFill="1" applyBorder="1" applyAlignment="1">
      <alignment horizontal="center" vertical="center" wrapText="1"/>
    </xf>
    <xf numFmtId="0" fontId="13" fillId="8" borderId="46" xfId="0" applyFont="1" applyFill="1" applyBorder="1" applyAlignment="1">
      <alignment horizontal="center" vertical="center" wrapText="1"/>
    </xf>
    <xf numFmtId="0" fontId="13" fillId="8" borderId="37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/>
    </xf>
    <xf numFmtId="0" fontId="15" fillId="6" borderId="38" xfId="0" applyFont="1" applyFill="1" applyBorder="1" applyAlignment="1">
      <alignment horizontal="left" vertical="center"/>
    </xf>
    <xf numFmtId="0" fontId="15" fillId="6" borderId="2" xfId="0" applyFont="1" applyFill="1" applyBorder="1" applyAlignment="1">
      <alignment horizontal="left" vertical="center"/>
    </xf>
    <xf numFmtId="0" fontId="13" fillId="9" borderId="7" xfId="0" applyFont="1" applyFill="1" applyBorder="1" applyAlignment="1">
      <alignment horizontal="center" vertical="center" wrapText="1"/>
    </xf>
    <xf numFmtId="0" fontId="13" fillId="9" borderId="29" xfId="0" applyFont="1" applyFill="1" applyBorder="1" applyAlignment="1">
      <alignment horizontal="center" vertical="center" wrapText="1"/>
    </xf>
    <xf numFmtId="0" fontId="13" fillId="9" borderId="46" xfId="0" applyFont="1" applyFill="1" applyBorder="1" applyAlignment="1">
      <alignment horizontal="center" vertical="center" wrapText="1"/>
    </xf>
    <xf numFmtId="0" fontId="13" fillId="9" borderId="37" xfId="0" applyFont="1" applyFill="1" applyBorder="1" applyAlignment="1">
      <alignment horizontal="center" vertical="center" wrapText="1"/>
    </xf>
    <xf numFmtId="0" fontId="13" fillId="5" borderId="59" xfId="0" applyFont="1" applyFill="1" applyBorder="1" applyAlignment="1">
      <alignment horizontal="left" vertical="center"/>
    </xf>
    <xf numFmtId="0" fontId="13" fillId="5" borderId="47" xfId="0" applyFont="1" applyFill="1" applyBorder="1" applyAlignment="1">
      <alignment horizontal="left" vertical="center"/>
    </xf>
    <xf numFmtId="0" fontId="14" fillId="5" borderId="52" xfId="0" applyFont="1" applyFill="1" applyBorder="1" applyAlignment="1">
      <alignment horizontal="left" vertical="center"/>
    </xf>
    <xf numFmtId="0" fontId="14" fillId="5" borderId="48" xfId="0" applyFont="1" applyFill="1" applyBorder="1" applyAlignment="1">
      <alignment horizontal="left" vertical="center"/>
    </xf>
    <xf numFmtId="0" fontId="14" fillId="5" borderId="47" xfId="0" applyFont="1" applyFill="1" applyBorder="1" applyAlignment="1">
      <alignment horizontal="left" vertical="center"/>
    </xf>
    <xf numFmtId="0" fontId="13" fillId="8" borderId="19" xfId="0" applyFont="1" applyFill="1" applyBorder="1" applyAlignment="1" applyProtection="1">
      <alignment horizontal="center" vertical="center" wrapText="1"/>
      <protection locked="0"/>
    </xf>
    <xf numFmtId="0" fontId="13" fillId="8" borderId="25" xfId="0" applyFont="1" applyFill="1" applyBorder="1" applyAlignment="1" applyProtection="1">
      <alignment horizontal="center" vertical="center" wrapText="1"/>
      <protection locked="0"/>
    </xf>
    <xf numFmtId="0" fontId="14" fillId="5" borderId="46" xfId="0" applyFont="1" applyFill="1" applyBorder="1" applyAlignment="1">
      <alignment horizontal="left" vertical="center"/>
    </xf>
    <xf numFmtId="0" fontId="14" fillId="5" borderId="49" xfId="0" applyFont="1" applyFill="1" applyBorder="1" applyAlignment="1">
      <alignment horizontal="left" vertical="center"/>
    </xf>
    <xf numFmtId="0" fontId="14" fillId="5" borderId="37" xfId="0" applyFont="1" applyFill="1" applyBorder="1" applyAlignment="1">
      <alignment horizontal="left" vertical="center"/>
    </xf>
    <xf numFmtId="2" fontId="13" fillId="9" borderId="11" xfId="0" applyNumberFormat="1" applyFont="1" applyFill="1" applyBorder="1" applyAlignment="1">
      <alignment horizontal="center" vertical="center"/>
    </xf>
    <xf numFmtId="2" fontId="13" fillId="9" borderId="28" xfId="0" applyNumberFormat="1" applyFont="1" applyFill="1" applyBorder="1" applyAlignment="1">
      <alignment horizontal="center" vertical="center"/>
    </xf>
    <xf numFmtId="9" fontId="12" fillId="9" borderId="46" xfId="0" applyNumberFormat="1" applyFont="1" applyFill="1" applyBorder="1" applyAlignment="1">
      <alignment horizontal="center" vertical="center"/>
    </xf>
    <xf numFmtId="9" fontId="12" fillId="9" borderId="49" xfId="0" applyNumberFormat="1" applyFont="1" applyFill="1" applyBorder="1" applyAlignment="1">
      <alignment horizontal="center" vertical="center"/>
    </xf>
    <xf numFmtId="9" fontId="12" fillId="9" borderId="37" xfId="0" applyNumberFormat="1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left" vertical="center" wrapText="1"/>
    </xf>
    <xf numFmtId="0" fontId="14" fillId="5" borderId="49" xfId="0" applyFont="1" applyFill="1" applyBorder="1" applyAlignment="1">
      <alignment horizontal="left" vertical="center" wrapText="1"/>
    </xf>
    <xf numFmtId="0" fontId="14" fillId="5" borderId="37" xfId="0" applyFont="1" applyFill="1" applyBorder="1" applyAlignment="1">
      <alignment horizontal="left" vertical="center" wrapText="1"/>
    </xf>
    <xf numFmtId="0" fontId="13" fillId="8" borderId="20" xfId="0" applyFont="1" applyFill="1" applyBorder="1" applyAlignment="1" applyProtection="1">
      <alignment horizontal="center" vertical="center" wrapText="1"/>
      <protection locked="0"/>
    </xf>
    <xf numFmtId="0" fontId="13" fillId="8" borderId="62" xfId="0" applyFont="1" applyFill="1" applyBorder="1" applyAlignment="1" applyProtection="1">
      <alignment horizontal="center" vertical="center" wrapText="1"/>
      <protection locked="0"/>
    </xf>
    <xf numFmtId="0" fontId="13" fillId="9" borderId="12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center" vertical="center" wrapText="1"/>
    </xf>
    <xf numFmtId="9" fontId="12" fillId="9" borderId="52" xfId="3" applyFont="1" applyFill="1" applyBorder="1" applyAlignment="1" applyProtection="1">
      <alignment horizontal="center" vertical="center"/>
    </xf>
    <xf numFmtId="9" fontId="12" fillId="9" borderId="48" xfId="3" applyFont="1" applyFill="1" applyBorder="1" applyAlignment="1" applyProtection="1">
      <alignment horizontal="center" vertical="center"/>
    </xf>
    <xf numFmtId="9" fontId="12" fillId="9" borderId="47" xfId="3" applyFont="1" applyFill="1" applyBorder="1" applyAlignment="1" applyProtection="1">
      <alignment horizontal="center" vertical="center"/>
    </xf>
    <xf numFmtId="9" fontId="12" fillId="9" borderId="52" xfId="0" applyNumberFormat="1" applyFont="1" applyFill="1" applyBorder="1" applyAlignment="1">
      <alignment horizontal="center" vertical="center"/>
    </xf>
    <xf numFmtId="0" fontId="12" fillId="9" borderId="48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3" fillId="8" borderId="52" xfId="0" applyFont="1" applyFill="1" applyBorder="1" applyAlignment="1">
      <alignment horizontal="center" vertical="center" wrapText="1"/>
    </xf>
    <xf numFmtId="0" fontId="13" fillId="8" borderId="47" xfId="0" applyFont="1" applyFill="1" applyBorder="1" applyAlignment="1">
      <alignment horizontal="center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11" xfId="0" applyFont="1" applyFill="1" applyBorder="1" applyAlignment="1">
      <alignment horizontal="center" vertical="center" wrapText="1"/>
    </xf>
    <xf numFmtId="0" fontId="13" fillId="9" borderId="28" xfId="0" applyFont="1" applyFill="1" applyBorder="1" applyAlignment="1">
      <alignment horizontal="center" vertical="center" wrapText="1"/>
    </xf>
    <xf numFmtId="0" fontId="13" fillId="9" borderId="33" xfId="0" applyFont="1" applyFill="1" applyBorder="1" applyAlignment="1">
      <alignment horizontal="center"/>
    </xf>
    <xf numFmtId="0" fontId="13" fillId="9" borderId="36" xfId="0" applyFont="1" applyFill="1" applyBorder="1" applyAlignment="1">
      <alignment horizontal="center"/>
    </xf>
    <xf numFmtId="0" fontId="13" fillId="9" borderId="26" xfId="0" applyFont="1" applyFill="1" applyBorder="1" applyAlignment="1">
      <alignment horizontal="center" vertical="center" wrapText="1"/>
    </xf>
    <xf numFmtId="0" fontId="13" fillId="8" borderId="33" xfId="0" applyFont="1" applyFill="1" applyBorder="1" applyAlignment="1">
      <alignment horizontal="center" vertical="center"/>
    </xf>
    <xf numFmtId="0" fontId="13" fillId="8" borderId="51" xfId="0" applyFont="1" applyFill="1" applyBorder="1" applyAlignment="1">
      <alignment horizontal="center" vertical="center"/>
    </xf>
    <xf numFmtId="0" fontId="13" fillId="5" borderId="46" xfId="0" applyFont="1" applyFill="1" applyBorder="1" applyAlignment="1">
      <alignment horizontal="left" vertical="center"/>
    </xf>
    <xf numFmtId="0" fontId="13" fillId="5" borderId="37" xfId="0" applyFont="1" applyFill="1" applyBorder="1" applyAlignment="1">
      <alignment horizontal="left" vertical="center"/>
    </xf>
    <xf numFmtId="0" fontId="13" fillId="5" borderId="53" xfId="0" applyFont="1" applyFill="1" applyBorder="1" applyAlignment="1">
      <alignment horizontal="left" vertical="center"/>
    </xf>
    <xf numFmtId="0" fontId="13" fillId="5" borderId="52" xfId="0" applyFont="1" applyFill="1" applyBorder="1" applyAlignment="1">
      <alignment horizontal="left" vertical="center"/>
    </xf>
    <xf numFmtId="2" fontId="13" fillId="9" borderId="8" xfId="0" applyNumberFormat="1" applyFont="1" applyFill="1" applyBorder="1" applyAlignment="1">
      <alignment horizontal="center" vertical="center"/>
    </xf>
    <xf numFmtId="0" fontId="13" fillId="5" borderId="49" xfId="0" applyFont="1" applyFill="1" applyBorder="1" applyAlignment="1">
      <alignment horizontal="left" vertical="center"/>
    </xf>
    <xf numFmtId="9" fontId="12" fillId="9" borderId="46" xfId="3" applyFont="1" applyFill="1" applyBorder="1" applyAlignment="1" applyProtection="1">
      <alignment horizontal="center" vertical="center"/>
    </xf>
    <xf numFmtId="9" fontId="12" fillId="9" borderId="49" xfId="3" applyFont="1" applyFill="1" applyBorder="1" applyAlignment="1" applyProtection="1">
      <alignment horizontal="center" vertical="center"/>
    </xf>
    <xf numFmtId="9" fontId="12" fillId="9" borderId="37" xfId="3" applyFont="1" applyFill="1" applyBorder="1" applyAlignment="1" applyProtection="1">
      <alignment horizontal="center" vertical="center"/>
    </xf>
    <xf numFmtId="2" fontId="13" fillId="9" borderId="46" xfId="0" applyNumberFormat="1" applyFont="1" applyFill="1" applyBorder="1" applyAlignment="1">
      <alignment horizontal="center" vertical="center"/>
    </xf>
    <xf numFmtId="2" fontId="13" fillId="9" borderId="49" xfId="0" applyNumberFormat="1" applyFont="1" applyFill="1" applyBorder="1" applyAlignment="1">
      <alignment horizontal="center" vertical="center"/>
    </xf>
    <xf numFmtId="2" fontId="13" fillId="9" borderId="37" xfId="0" applyNumberFormat="1" applyFont="1" applyFill="1" applyBorder="1" applyAlignment="1">
      <alignment horizontal="center" vertical="center"/>
    </xf>
    <xf numFmtId="0" fontId="13" fillId="8" borderId="46" xfId="0" applyFont="1" applyFill="1" applyBorder="1" applyAlignment="1" applyProtection="1">
      <alignment horizontal="center" vertical="center" wrapText="1"/>
      <protection locked="0"/>
    </xf>
    <xf numFmtId="0" fontId="13" fillId="8" borderId="49" xfId="0" applyFont="1" applyFill="1" applyBorder="1" applyAlignment="1" applyProtection="1">
      <alignment horizontal="center" vertical="center" wrapText="1"/>
      <protection locked="0"/>
    </xf>
    <xf numFmtId="0" fontId="13" fillId="8" borderId="37" xfId="0" applyFont="1" applyFill="1" applyBorder="1" applyAlignment="1" applyProtection="1">
      <alignment horizontal="center" vertical="center" wrapText="1"/>
      <protection locked="0"/>
    </xf>
    <xf numFmtId="0" fontId="14" fillId="5" borderId="46" xfId="0" applyFont="1" applyFill="1" applyBorder="1" applyAlignment="1">
      <alignment horizontal="center" vertical="center"/>
    </xf>
    <xf numFmtId="0" fontId="14" fillId="5" borderId="49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left" vertical="justify" wrapText="1"/>
    </xf>
    <xf numFmtId="0" fontId="3" fillId="0" borderId="35" xfId="0" applyFont="1" applyBorder="1" applyAlignment="1">
      <alignment horizontal="left" vertical="justify" wrapText="1"/>
    </xf>
    <xf numFmtId="0" fontId="3" fillId="0" borderId="45" xfId="0" applyFont="1" applyBorder="1" applyAlignment="1">
      <alignment horizontal="left" vertical="justify" wrapText="1"/>
    </xf>
    <xf numFmtId="0" fontId="3" fillId="0" borderId="42" xfId="0" applyFont="1" applyBorder="1" applyAlignment="1">
      <alignment horizontal="left" vertical="justify" wrapText="1"/>
    </xf>
    <xf numFmtId="0" fontId="3" fillId="0" borderId="43" xfId="0" applyFont="1" applyBorder="1" applyAlignment="1">
      <alignment horizontal="left" vertical="justify" wrapText="1"/>
    </xf>
    <xf numFmtId="0" fontId="3" fillId="0" borderId="44" xfId="0" applyFont="1" applyBorder="1" applyAlignment="1">
      <alignment horizontal="left" vertical="justify" wrapText="1"/>
    </xf>
    <xf numFmtId="0" fontId="3" fillId="0" borderId="1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5" borderId="1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5" borderId="28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justify" vertical="justify" wrapText="1"/>
    </xf>
    <xf numFmtId="0" fontId="3" fillId="0" borderId="35" xfId="0" applyFont="1" applyBorder="1" applyAlignment="1">
      <alignment horizontal="justify" vertical="justify" wrapText="1"/>
    </xf>
    <xf numFmtId="0" fontId="3" fillId="0" borderId="45" xfId="0" applyFont="1" applyBorder="1" applyAlignment="1">
      <alignment horizontal="justify" vertical="justify" wrapText="1"/>
    </xf>
    <xf numFmtId="0" fontId="3" fillId="0" borderId="42" xfId="0" applyFont="1" applyBorder="1" applyAlignment="1">
      <alignment horizontal="justify" vertical="justify" wrapText="1"/>
    </xf>
    <xf numFmtId="0" fontId="3" fillId="0" borderId="43" xfId="0" applyFont="1" applyBorder="1" applyAlignment="1">
      <alignment horizontal="justify" vertical="justify" wrapText="1"/>
    </xf>
    <xf numFmtId="0" fontId="3" fillId="0" borderId="44" xfId="0" applyFont="1" applyBorder="1" applyAlignment="1">
      <alignment horizontal="justify" vertical="justify" wrapText="1"/>
    </xf>
    <xf numFmtId="0" fontId="3" fillId="0" borderId="28" xfId="0" applyFont="1" applyBorder="1" applyAlignment="1">
      <alignment horizontal="left" vertical="justify" wrapText="1"/>
    </xf>
    <xf numFmtId="0" fontId="3" fillId="0" borderId="29" xfId="0" applyFont="1" applyBorder="1" applyAlignment="1">
      <alignment horizontal="left" vertical="justify" wrapText="1"/>
    </xf>
    <xf numFmtId="0" fontId="3" fillId="0" borderId="30" xfId="0" applyFont="1" applyBorder="1" applyAlignment="1">
      <alignment horizontal="left" vertical="justify" wrapText="1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20" fillId="0" borderId="34" xfId="0" applyFont="1" applyBorder="1" applyAlignment="1">
      <alignment horizontal="left" vertical="justify" wrapText="1"/>
    </xf>
    <xf numFmtId="0" fontId="20" fillId="0" borderId="35" xfId="0" applyFont="1" applyBorder="1" applyAlignment="1">
      <alignment horizontal="left" vertical="justify" wrapText="1"/>
    </xf>
    <xf numFmtId="0" fontId="20" fillId="0" borderId="45" xfId="0" applyFont="1" applyBorder="1" applyAlignment="1">
      <alignment horizontal="left" vertical="justify" wrapText="1"/>
    </xf>
    <xf numFmtId="0" fontId="20" fillId="0" borderId="42" xfId="0" applyFont="1" applyBorder="1" applyAlignment="1">
      <alignment horizontal="left" vertical="justify" wrapText="1"/>
    </xf>
    <xf numFmtId="0" fontId="20" fillId="0" borderId="43" xfId="0" applyFont="1" applyBorder="1" applyAlignment="1">
      <alignment horizontal="left" vertical="justify" wrapText="1"/>
    </xf>
    <xf numFmtId="0" fontId="20" fillId="0" borderId="44" xfId="0" applyFont="1" applyBorder="1" applyAlignment="1">
      <alignment horizontal="left" vertical="justify" wrapText="1"/>
    </xf>
    <xf numFmtId="0" fontId="3" fillId="3" borderId="28" xfId="0" applyFont="1" applyFill="1" applyBorder="1" applyAlignment="1">
      <alignment horizontal="center" wrapText="1"/>
    </xf>
    <xf numFmtId="0" fontId="3" fillId="3" borderId="29" xfId="0" applyFont="1" applyFill="1" applyBorder="1" applyAlignment="1">
      <alignment horizontal="center" wrapText="1"/>
    </xf>
    <xf numFmtId="0" fontId="3" fillId="3" borderId="30" xfId="0" applyFont="1" applyFill="1" applyBorder="1" applyAlignment="1">
      <alignment horizontal="center" wrapText="1"/>
    </xf>
    <xf numFmtId="0" fontId="3" fillId="0" borderId="22" xfId="0" applyFont="1" applyBorder="1" applyAlignment="1">
      <alignment horizontal="justify" wrapText="1"/>
    </xf>
    <xf numFmtId="0" fontId="3" fillId="0" borderId="23" xfId="0" applyFont="1" applyBorder="1" applyAlignment="1">
      <alignment horizontal="justify" wrapText="1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3" fillId="0" borderId="68" xfId="0" applyFont="1" applyBorder="1" applyAlignment="1">
      <alignment horizontal="left" wrapText="1"/>
    </xf>
    <xf numFmtId="0" fontId="3" fillId="0" borderId="15" xfId="0" applyFont="1" applyBorder="1" applyAlignment="1">
      <alignment horizontal="left" vertical="justify" wrapText="1"/>
    </xf>
    <xf numFmtId="0" fontId="3" fillId="0" borderId="9" xfId="0" applyFont="1" applyBorder="1" applyAlignment="1">
      <alignment horizontal="left" vertical="justify" wrapText="1"/>
    </xf>
    <xf numFmtId="0" fontId="3" fillId="0" borderId="16" xfId="0" applyFont="1" applyBorder="1" applyAlignment="1">
      <alignment horizontal="left" vertical="justify" wrapText="1"/>
    </xf>
    <xf numFmtId="0" fontId="3" fillId="0" borderId="5" xfId="0" applyFont="1" applyBorder="1" applyAlignment="1">
      <alignment horizontal="left" vertical="justify" wrapText="1"/>
    </xf>
    <xf numFmtId="0" fontId="3" fillId="0" borderId="17" xfId="0" applyFont="1" applyBorder="1" applyAlignment="1">
      <alignment horizontal="left" vertical="justify" wrapText="1"/>
    </xf>
    <xf numFmtId="0" fontId="3" fillId="0" borderId="6" xfId="0" applyFont="1" applyBorder="1" applyAlignment="1">
      <alignment horizontal="left" vertical="justify" wrapText="1"/>
    </xf>
    <xf numFmtId="0" fontId="3" fillId="0" borderId="15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5" xfId="0" applyFont="1" applyBorder="1" applyAlignment="1">
      <alignment horizontal="justify" wrapText="1"/>
    </xf>
    <xf numFmtId="0" fontId="3" fillId="0" borderId="9" xfId="0" applyFont="1" applyBorder="1" applyAlignment="1">
      <alignment horizontal="justify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wrapText="1"/>
    </xf>
    <xf numFmtId="0" fontId="3" fillId="0" borderId="68" xfId="0" applyFont="1" applyBorder="1" applyAlignment="1">
      <alignment horizontal="justify" wrapText="1"/>
    </xf>
    <xf numFmtId="0" fontId="3" fillId="0" borderId="1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1" fillId="2" borderId="46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46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8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justify" vertical="justify" wrapText="1"/>
    </xf>
    <xf numFmtId="0" fontId="3" fillId="0" borderId="29" xfId="0" applyFont="1" applyBorder="1" applyAlignment="1">
      <alignment horizontal="justify" vertical="justify" wrapText="1"/>
    </xf>
    <xf numFmtId="0" fontId="3" fillId="0" borderId="30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center" wrapText="1"/>
    </xf>
    <xf numFmtId="0" fontId="3" fillId="0" borderId="68" xfId="0" applyFont="1" applyBorder="1" applyAlignment="1">
      <alignment horizontal="justify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0" fillId="6" borderId="38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</cellXfs>
  <cellStyles count="4">
    <cellStyle name="Bueno" xfId="2" builtinId="26"/>
    <cellStyle name="Hipervínculo" xfId="1" builtinId="8"/>
    <cellStyle name="Normal" xfId="0" builtinId="0"/>
    <cellStyle name="Porcentaje" xfId="3" builtinId="5"/>
  </cellStyles>
  <dxfs count="15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4EAC2"/>
      <color rgb="FFCCFFCC"/>
      <color rgb="FFAAE8BA"/>
      <color rgb="FF7EDC97"/>
      <color rgb="FFD9FFEC"/>
      <color rgb="FF99FFCC"/>
      <color rgb="FF003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1200151</xdr:colOff>
      <xdr:row>7</xdr:row>
      <xdr:rowOff>19050</xdr:rowOff>
    </xdr:from>
    <xdr:to>
      <xdr:col>1</xdr:col>
      <xdr:colOff>167641</xdr:colOff>
      <xdr:row>7</xdr:row>
      <xdr:rowOff>513281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B8929B-B226-ADF4-59B6-FAF197041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1" y="1371600"/>
          <a:ext cx="1352550" cy="503756"/>
        </a:xfrm>
        <a:prstGeom prst="rect">
          <a:avLst/>
        </a:prstGeom>
      </xdr:spPr>
    </xdr:pic>
    <xdr:clientData/>
  </xdr:twoCellAnchor>
  <xdr:twoCellAnchor editAs="oneCell">
    <xdr:from>
      <xdr:col>0</xdr:col>
      <xdr:colOff>1362075</xdr:colOff>
      <xdr:row>35</xdr:row>
      <xdr:rowOff>47625</xdr:rowOff>
    </xdr:from>
    <xdr:to>
      <xdr:col>1</xdr:col>
      <xdr:colOff>325755</xdr:colOff>
      <xdr:row>35</xdr:row>
      <xdr:rowOff>555191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FE78D10-3A49-4592-AEDC-99B28820E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8086725"/>
          <a:ext cx="1352550" cy="5037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1362075</xdr:colOff>
      <xdr:row>35</xdr:row>
      <xdr:rowOff>47625</xdr:rowOff>
    </xdr:from>
    <xdr:to>
      <xdr:col>1</xdr:col>
      <xdr:colOff>325755</xdr:colOff>
      <xdr:row>35</xdr:row>
      <xdr:rowOff>532331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2BB412-CF23-47C7-8ADA-E847718EE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8201025"/>
          <a:ext cx="1352550" cy="503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32625-B942-4809-ADA0-F7DC342FA20C}">
  <dimension ref="A1:AO63"/>
  <sheetViews>
    <sheetView tabSelected="1" zoomScale="130" zoomScaleNormal="130" zoomScaleSheetLayoutView="106" workbookViewId="0">
      <selection activeCell="J6" sqref="J6"/>
    </sheetView>
  </sheetViews>
  <sheetFormatPr baseColWidth="10" defaultColWidth="11.44140625" defaultRowHeight="14.4" x14ac:dyDescent="0.3"/>
  <cols>
    <col min="1" max="1" width="2.6640625" style="5" customWidth="1"/>
    <col min="2" max="2" width="3.6640625" customWidth="1"/>
    <col min="3" max="3" width="19.6640625" customWidth="1"/>
    <col min="4" max="4" width="7.5546875" customWidth="1"/>
    <col min="5" max="6" width="20.6640625" customWidth="1"/>
    <col min="7" max="7" width="15.6640625" customWidth="1"/>
    <col min="8" max="8" width="3.6640625" customWidth="1"/>
    <col min="9" max="9" width="20.6640625" customWidth="1"/>
    <col min="10" max="10" width="10.6640625" customWidth="1"/>
    <col min="11" max="11" width="3.6640625" customWidth="1"/>
    <col min="12" max="13" width="11.44140625" style="5"/>
    <col min="14" max="14" width="11.44140625" style="5" customWidth="1"/>
    <col min="15" max="41" width="11.44140625" style="5"/>
  </cols>
  <sheetData>
    <row r="1" spans="2:11" s="5" customFormat="1" ht="15" thickBot="1" x14ac:dyDescent="0.35"/>
    <row r="2" spans="2:11" x14ac:dyDescent="0.3">
      <c r="B2" s="10"/>
      <c r="C2" s="11"/>
      <c r="D2" s="11"/>
      <c r="E2" s="11"/>
      <c r="F2" s="11"/>
      <c r="G2" s="11"/>
      <c r="H2" s="11"/>
      <c r="I2" s="11"/>
      <c r="J2" s="11"/>
      <c r="K2" s="12"/>
    </row>
    <row r="3" spans="2:11" ht="15" thickBot="1" x14ac:dyDescent="0.35">
      <c r="B3" s="4"/>
      <c r="C3" s="5"/>
      <c r="D3" s="5"/>
      <c r="E3" s="5"/>
      <c r="F3" s="5"/>
      <c r="G3" s="5"/>
      <c r="H3" s="5"/>
      <c r="I3" s="5"/>
      <c r="J3" s="5"/>
      <c r="K3" s="8"/>
    </row>
    <row r="4" spans="2:11" ht="16.2" thickBot="1" x14ac:dyDescent="0.35">
      <c r="B4" s="4"/>
      <c r="C4" s="198" t="s">
        <v>203</v>
      </c>
      <c r="D4" s="199"/>
      <c r="E4" s="200"/>
      <c r="F4" s="201"/>
      <c r="G4" s="201"/>
      <c r="H4" s="201"/>
      <c r="I4" s="201"/>
      <c r="J4" s="202"/>
      <c r="K4" s="8"/>
    </row>
    <row r="5" spans="2:11" ht="16.2" thickBot="1" x14ac:dyDescent="0.35">
      <c r="B5" s="4"/>
      <c r="C5" s="198" t="s">
        <v>0</v>
      </c>
      <c r="D5" s="199"/>
      <c r="E5" s="205"/>
      <c r="F5" s="206"/>
      <c r="G5" s="206"/>
      <c r="H5" s="206"/>
      <c r="I5" s="206"/>
      <c r="J5" s="207"/>
      <c r="K5" s="8"/>
    </row>
    <row r="6" spans="2:11" ht="16.2" thickBot="1" x14ac:dyDescent="0.35">
      <c r="B6" s="4"/>
      <c r="C6" s="203" t="s">
        <v>1</v>
      </c>
      <c r="D6" s="204"/>
      <c r="E6" s="200"/>
      <c r="F6" s="201"/>
      <c r="G6" s="202"/>
      <c r="H6" s="196" t="s">
        <v>2</v>
      </c>
      <c r="I6" s="197"/>
      <c r="J6" s="13"/>
      <c r="K6" s="8"/>
    </row>
    <row r="7" spans="2:11" ht="15.6" x14ac:dyDescent="0.3">
      <c r="B7" s="4"/>
      <c r="C7" s="42"/>
      <c r="D7" s="42"/>
      <c r="E7" s="43"/>
      <c r="F7" s="43"/>
      <c r="G7" s="43"/>
      <c r="H7" s="44"/>
      <c r="I7" s="44"/>
      <c r="J7" s="45"/>
      <c r="K7" s="8"/>
    </row>
    <row r="8" spans="2:11" ht="15" thickBot="1" x14ac:dyDescent="0.35">
      <c r="B8" s="4"/>
      <c r="C8" s="46"/>
      <c r="D8" s="46"/>
      <c r="E8" s="46"/>
      <c r="F8" s="46"/>
      <c r="G8" s="46"/>
      <c r="H8" s="5"/>
      <c r="I8" s="5"/>
      <c r="J8" s="39"/>
      <c r="K8" s="38"/>
    </row>
    <row r="9" spans="2:11" ht="24" customHeight="1" x14ac:dyDescent="0.3">
      <c r="B9" s="4"/>
      <c r="C9" s="214" t="s">
        <v>3</v>
      </c>
      <c r="D9" s="215"/>
      <c r="E9" s="212" t="s">
        <v>4</v>
      </c>
      <c r="F9" s="192" t="s">
        <v>5</v>
      </c>
      <c r="G9" s="5"/>
      <c r="H9" s="5"/>
      <c r="I9" s="5"/>
      <c r="J9" s="39"/>
      <c r="K9" s="38"/>
    </row>
    <row r="10" spans="2:11" ht="15" thickBot="1" x14ac:dyDescent="0.35">
      <c r="B10" s="4"/>
      <c r="C10" s="216"/>
      <c r="D10" s="217"/>
      <c r="E10" s="213"/>
      <c r="F10" s="193"/>
      <c r="G10" s="5"/>
      <c r="H10" s="5"/>
      <c r="I10" s="5"/>
      <c r="J10" s="39"/>
      <c r="K10" s="38"/>
    </row>
    <row r="11" spans="2:11" ht="24" customHeight="1" thickBot="1" x14ac:dyDescent="0.35">
      <c r="B11" s="4"/>
      <c r="C11" s="194" t="s">
        <v>6</v>
      </c>
      <c r="D11" s="195"/>
      <c r="E11" s="187"/>
      <c r="F11" s="189">
        <f>+Resumen!S3</f>
        <v>0</v>
      </c>
      <c r="G11" s="5"/>
      <c r="H11" s="5"/>
      <c r="I11" s="5"/>
      <c r="J11" s="39"/>
      <c r="K11" s="38"/>
    </row>
    <row r="12" spans="2:11" ht="24" customHeight="1" thickBot="1" x14ac:dyDescent="0.35">
      <c r="B12" s="4"/>
      <c r="C12" s="194" t="s">
        <v>7</v>
      </c>
      <c r="D12" s="195"/>
      <c r="E12" s="188"/>
      <c r="F12" s="189">
        <f>+Resumen!S7</f>
        <v>0</v>
      </c>
      <c r="G12" s="5"/>
      <c r="H12" s="208" t="s">
        <v>8</v>
      </c>
      <c r="I12" s="209"/>
      <c r="J12" s="40"/>
      <c r="K12" s="38"/>
    </row>
    <row r="13" spans="2:11" ht="24" customHeight="1" thickBot="1" x14ac:dyDescent="0.35">
      <c r="B13" s="4"/>
      <c r="C13" s="194" t="s">
        <v>9</v>
      </c>
      <c r="D13" s="195"/>
      <c r="E13" s="188"/>
      <c r="F13" s="189">
        <f>+Resumen!S15</f>
        <v>0</v>
      </c>
      <c r="G13" s="5"/>
      <c r="H13" s="210"/>
      <c r="I13" s="211"/>
      <c r="J13" s="40"/>
      <c r="K13" s="47"/>
    </row>
    <row r="14" spans="2:11" ht="24" customHeight="1" thickBot="1" x14ac:dyDescent="0.35">
      <c r="B14" s="4"/>
      <c r="C14" s="194" t="s">
        <v>10</v>
      </c>
      <c r="D14" s="195"/>
      <c r="E14" s="188"/>
      <c r="F14" s="189">
        <f>+Resumen!S20</f>
        <v>0</v>
      </c>
      <c r="G14" s="5"/>
      <c r="H14" s="218">
        <f>+F11+F12+F13+F14+F15+F16+F17</f>
        <v>0</v>
      </c>
      <c r="I14" s="219"/>
      <c r="J14" s="41"/>
      <c r="K14" s="38"/>
    </row>
    <row r="15" spans="2:11" ht="24" customHeight="1" thickBot="1" x14ac:dyDescent="0.35">
      <c r="B15" s="4"/>
      <c r="C15" s="194" t="s">
        <v>11</v>
      </c>
      <c r="D15" s="195"/>
      <c r="E15" s="188"/>
      <c r="F15" s="189">
        <f>+Resumen!S28</f>
        <v>0</v>
      </c>
      <c r="G15" s="5"/>
      <c r="H15" s="220"/>
      <c r="I15" s="221"/>
      <c r="J15" s="41"/>
      <c r="K15" s="38"/>
    </row>
    <row r="16" spans="2:11" ht="24" customHeight="1" thickBot="1" x14ac:dyDescent="0.35">
      <c r="B16" s="4"/>
      <c r="C16" s="194" t="s">
        <v>12</v>
      </c>
      <c r="D16" s="195"/>
      <c r="E16" s="188"/>
      <c r="F16" s="189">
        <f>+Resumen!S35</f>
        <v>0</v>
      </c>
      <c r="G16" s="5"/>
      <c r="H16" s="5"/>
      <c r="I16" s="5"/>
      <c r="J16" s="39"/>
      <c r="K16" s="38"/>
    </row>
    <row r="17" spans="2:11" ht="24" customHeight="1" thickBot="1" x14ac:dyDescent="0.35">
      <c r="B17" s="4"/>
      <c r="C17" s="194" t="s">
        <v>13</v>
      </c>
      <c r="D17" s="195"/>
      <c r="E17" s="188"/>
      <c r="F17" s="189">
        <f>+Resumen!S40</f>
        <v>0</v>
      </c>
      <c r="G17" s="5"/>
      <c r="H17" s="5"/>
      <c r="I17" s="5"/>
      <c r="J17" s="39"/>
      <c r="K17" s="38"/>
    </row>
    <row r="18" spans="2:11" x14ac:dyDescent="0.3">
      <c r="B18" s="4"/>
      <c r="C18" s="46"/>
      <c r="D18" s="46"/>
      <c r="E18" s="46"/>
      <c r="F18" s="46"/>
      <c r="G18" s="46"/>
      <c r="H18" s="5"/>
      <c r="I18" s="5"/>
      <c r="J18" s="39"/>
      <c r="K18" s="38"/>
    </row>
    <row r="19" spans="2:11" x14ac:dyDescent="0.3">
      <c r="B19" s="4"/>
      <c r="C19" s="46" t="s">
        <v>14</v>
      </c>
      <c r="D19" s="46" t="str">
        <f>+IF((E11+E12+E13+E14+E15+E16+E17)=100%,"Los pesos ingresados son correctos!!","Verificar los pesos ingresados, la suma total de estos debe ser 100%")</f>
        <v>Verificar los pesos ingresados, la suma total de estos debe ser 100%</v>
      </c>
      <c r="E19" s="46"/>
      <c r="F19" s="46"/>
      <c r="G19" s="46"/>
      <c r="H19" s="5"/>
      <c r="I19" s="5"/>
      <c r="J19" s="5"/>
      <c r="K19" s="8"/>
    </row>
    <row r="20" spans="2:11" ht="15" thickBot="1" x14ac:dyDescent="0.35">
      <c r="B20" s="6"/>
      <c r="C20" s="7"/>
      <c r="D20" s="7"/>
      <c r="E20" s="7"/>
      <c r="F20" s="7"/>
      <c r="G20" s="7"/>
      <c r="H20" s="7"/>
      <c r="I20" s="7"/>
      <c r="J20" s="7"/>
      <c r="K20" s="9"/>
    </row>
    <row r="21" spans="2:11" s="5" customFormat="1" x14ac:dyDescent="0.3"/>
    <row r="22" spans="2:11" s="5" customFormat="1" x14ac:dyDescent="0.3"/>
    <row r="23" spans="2:11" s="5" customFormat="1" x14ac:dyDescent="0.3"/>
    <row r="24" spans="2:11" s="5" customFormat="1" x14ac:dyDescent="0.3"/>
    <row r="25" spans="2:11" s="5" customFormat="1" x14ac:dyDescent="0.3"/>
    <row r="26" spans="2:11" s="5" customFormat="1" x14ac:dyDescent="0.3"/>
    <row r="27" spans="2:11" s="5" customFormat="1" x14ac:dyDescent="0.3"/>
    <row r="28" spans="2:11" s="5" customFormat="1" x14ac:dyDescent="0.3"/>
    <row r="29" spans="2:11" s="5" customFormat="1" x14ac:dyDescent="0.3"/>
    <row r="30" spans="2:11" s="5" customFormat="1" x14ac:dyDescent="0.3"/>
    <row r="31" spans="2:11" s="5" customFormat="1" x14ac:dyDescent="0.3"/>
    <row r="32" spans="2:11" s="5" customFormat="1" x14ac:dyDescent="0.3"/>
    <row r="33" s="5" customFormat="1" x14ac:dyDescent="0.3"/>
    <row r="34" s="5" customFormat="1" x14ac:dyDescent="0.3"/>
    <row r="35" s="5" customFormat="1" x14ac:dyDescent="0.3"/>
    <row r="36" s="5" customFormat="1" x14ac:dyDescent="0.3"/>
    <row r="37" s="5" customFormat="1" x14ac:dyDescent="0.3"/>
    <row r="38" s="5" customFormat="1" x14ac:dyDescent="0.3"/>
    <row r="39" s="5" customFormat="1" x14ac:dyDescent="0.3"/>
    <row r="40" s="5" customFormat="1" x14ac:dyDescent="0.3"/>
    <row r="41" s="5" customFormat="1" x14ac:dyDescent="0.3"/>
    <row r="42" s="5" customFormat="1" x14ac:dyDescent="0.3"/>
    <row r="43" s="5" customFormat="1" x14ac:dyDescent="0.3"/>
    <row r="44" s="5" customFormat="1" x14ac:dyDescent="0.3"/>
    <row r="45" s="5" customFormat="1" x14ac:dyDescent="0.3"/>
    <row r="46" s="5" customFormat="1" x14ac:dyDescent="0.3"/>
    <row r="47" s="5" customFormat="1" x14ac:dyDescent="0.3"/>
    <row r="48" s="5" customFormat="1" x14ac:dyDescent="0.3"/>
    <row r="49" s="5" customFormat="1" x14ac:dyDescent="0.3"/>
    <row r="50" s="5" customFormat="1" x14ac:dyDescent="0.3"/>
    <row r="51" s="5" customFormat="1" x14ac:dyDescent="0.3"/>
    <row r="52" s="5" customFormat="1" x14ac:dyDescent="0.3"/>
    <row r="53" s="5" customFormat="1" x14ac:dyDescent="0.3"/>
    <row r="54" s="5" customFormat="1" x14ac:dyDescent="0.3"/>
    <row r="55" s="5" customFormat="1" x14ac:dyDescent="0.3"/>
    <row r="56" s="5" customFormat="1" x14ac:dyDescent="0.3"/>
    <row r="57" s="5" customFormat="1" x14ac:dyDescent="0.3"/>
    <row r="58" s="5" customFormat="1" x14ac:dyDescent="0.3"/>
    <row r="59" s="5" customFormat="1" x14ac:dyDescent="0.3"/>
    <row r="60" s="5" customFormat="1" x14ac:dyDescent="0.3"/>
    <row r="61" s="5" customFormat="1" x14ac:dyDescent="0.3"/>
    <row r="62" s="5" customFormat="1" x14ac:dyDescent="0.3"/>
    <row r="63" s="5" customFormat="1" x14ac:dyDescent="0.3"/>
  </sheetData>
  <sheetProtection algorithmName="SHA-512" hashValue="cMR+697dUZ5brdZvxFvl87sqsCNduiNHuX/Mz2w/uaX0OqizSgxLHhxhzje6uFCciIu36WtKkvxngb0F4yhiiw==" saltValue="HR4gYU9BNpsDiBvcpID+sw==" spinCount="100000" sheet="1" objects="1" scenarios="1"/>
  <mergeCells count="19">
    <mergeCell ref="C16:D16"/>
    <mergeCell ref="C17:D17"/>
    <mergeCell ref="H14:I15"/>
    <mergeCell ref="C14:D14"/>
    <mergeCell ref="C15:D15"/>
    <mergeCell ref="F9:F10"/>
    <mergeCell ref="C12:D12"/>
    <mergeCell ref="H6:I6"/>
    <mergeCell ref="C4:D4"/>
    <mergeCell ref="E4:J4"/>
    <mergeCell ref="C5:D5"/>
    <mergeCell ref="C6:D6"/>
    <mergeCell ref="E6:G6"/>
    <mergeCell ref="E5:J5"/>
    <mergeCell ref="H12:I13"/>
    <mergeCell ref="C13:D13"/>
    <mergeCell ref="C11:D11"/>
    <mergeCell ref="E9:E10"/>
    <mergeCell ref="C9:D10"/>
  </mergeCells>
  <dataValidations count="1">
    <dataValidation type="list" allowBlank="1" showInputMessage="1" showErrorMessage="1" sqref="N13" xr:uid="{392DF059-F039-4217-8F93-F8373B88F9C6}">
      <formula1>$N$5:$N$12</formula1>
    </dataValidation>
  </dataValidations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9B80CE0-0604-4A9C-9E58-F711F09A2108}">
          <x14:formula1>
            <xm:f>Listas!$C$2:$C$3</xm:f>
          </x14:formula1>
          <xm:sqref>J6:J7</xm:sqref>
        </x14:dataValidation>
        <x14:dataValidation type="list" allowBlank="1" showInputMessage="1" showErrorMessage="1" xr:uid="{D48FD1F3-29F4-45F8-A170-582714C6BD8E}">
          <x14:formula1>
            <xm:f>Listas!$G$2:$G$9</xm:f>
          </x14:formula1>
          <xm:sqref>C11:D17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886AC-5EB3-4896-928B-E666E08EEE28}">
  <dimension ref="A1:G9"/>
  <sheetViews>
    <sheetView workbookViewId="0">
      <selection activeCell="I16" sqref="I16"/>
    </sheetView>
  </sheetViews>
  <sheetFormatPr baseColWidth="10" defaultColWidth="11.44140625" defaultRowHeight="14.4" x14ac:dyDescent="0.3"/>
  <cols>
    <col min="7" max="7" width="18.6640625" bestFit="1" customWidth="1"/>
  </cols>
  <sheetData>
    <row r="1" spans="1:7" x14ac:dyDescent="0.3">
      <c r="A1" t="s">
        <v>58</v>
      </c>
      <c r="C1" t="s">
        <v>59</v>
      </c>
      <c r="E1" t="s">
        <v>71</v>
      </c>
      <c r="G1" t="s">
        <v>86</v>
      </c>
    </row>
    <row r="2" spans="1:7" x14ac:dyDescent="0.3">
      <c r="A2" t="s">
        <v>19</v>
      </c>
      <c r="C2" t="s">
        <v>60</v>
      </c>
      <c r="E2" t="s">
        <v>72</v>
      </c>
      <c r="G2" s="5" t="s">
        <v>6</v>
      </c>
    </row>
    <row r="3" spans="1:7" x14ac:dyDescent="0.3">
      <c r="A3" t="s">
        <v>18</v>
      </c>
      <c r="C3" t="s">
        <v>61</v>
      </c>
      <c r="E3" t="s">
        <v>73</v>
      </c>
      <c r="G3" s="5" t="s">
        <v>7</v>
      </c>
    </row>
    <row r="4" spans="1:7" x14ac:dyDescent="0.3">
      <c r="E4" t="s">
        <v>201</v>
      </c>
      <c r="G4" s="5" t="s">
        <v>9</v>
      </c>
    </row>
    <row r="5" spans="1:7" x14ac:dyDescent="0.3">
      <c r="G5" s="5" t="s">
        <v>10</v>
      </c>
    </row>
    <row r="6" spans="1:7" x14ac:dyDescent="0.3">
      <c r="G6" s="5" t="s">
        <v>11</v>
      </c>
    </row>
    <row r="7" spans="1:7" x14ac:dyDescent="0.3">
      <c r="G7" s="5" t="s">
        <v>12</v>
      </c>
    </row>
    <row r="8" spans="1:7" x14ac:dyDescent="0.3">
      <c r="G8" s="5" t="s">
        <v>13</v>
      </c>
    </row>
    <row r="9" spans="1:7" x14ac:dyDescent="0.3">
      <c r="G9" s="5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96FD-0E64-4D05-94CA-B4BB3D73AF5E}">
  <dimension ref="A1:T48"/>
  <sheetViews>
    <sheetView zoomScaleNormal="100" workbookViewId="0">
      <pane ySplit="2" topLeftCell="A3" activePane="bottomLeft" state="frozen"/>
      <selection activeCell="C1" sqref="C1"/>
      <selection pane="bottomLeft" activeCell="S1" sqref="S1:S2"/>
    </sheetView>
  </sheetViews>
  <sheetFormatPr baseColWidth="10" defaultColWidth="11.44140625" defaultRowHeight="12" x14ac:dyDescent="0.25"/>
  <cols>
    <col min="1" max="1" width="19.44140625" style="53" customWidth="1"/>
    <col min="2" max="2" width="26.6640625" style="64" bestFit="1" customWidth="1"/>
    <col min="3" max="3" width="40.6640625" style="53" customWidth="1"/>
    <col min="4" max="4" width="39.6640625" style="53" customWidth="1"/>
    <col min="5" max="5" width="21" style="53" customWidth="1"/>
    <col min="6" max="6" width="18.6640625" style="53" customWidth="1"/>
    <col min="7" max="7" width="15.33203125" style="53" customWidth="1"/>
    <col min="8" max="8" width="11.44140625" style="53"/>
    <col min="9" max="9" width="12" style="53" bestFit="1" customWidth="1"/>
    <col min="10" max="12" width="11.44140625" style="53"/>
    <col min="13" max="13" width="12.88671875" style="53" customWidth="1"/>
    <col min="14" max="14" width="11.44140625" style="53"/>
    <col min="15" max="15" width="15.6640625" style="53" customWidth="1"/>
    <col min="16" max="16" width="12" style="53" bestFit="1" customWidth="1"/>
    <col min="17" max="17" width="20.6640625" style="53" customWidth="1"/>
    <col min="18" max="19" width="15.33203125" style="53" customWidth="1"/>
    <col min="20" max="20" width="0" style="183" hidden="1" customWidth="1"/>
    <col min="21" max="16384" width="11.44140625" style="53"/>
  </cols>
  <sheetData>
    <row r="1" spans="1:20" ht="12.6" thickBot="1" x14ac:dyDescent="0.3">
      <c r="A1" s="222" t="s">
        <v>223</v>
      </c>
      <c r="B1" s="222" t="s">
        <v>141</v>
      </c>
      <c r="C1" s="222" t="s">
        <v>142</v>
      </c>
      <c r="D1" s="222" t="s">
        <v>96</v>
      </c>
      <c r="E1" s="224" t="s">
        <v>107</v>
      </c>
      <c r="F1" s="226" t="s">
        <v>100</v>
      </c>
      <c r="G1" s="50"/>
      <c r="H1" s="269" t="s">
        <v>99</v>
      </c>
      <c r="I1" s="270"/>
      <c r="J1" s="272" t="s">
        <v>101</v>
      </c>
      <c r="K1" s="273"/>
      <c r="L1" s="265" t="s">
        <v>105</v>
      </c>
      <c r="M1" s="263" t="s">
        <v>104</v>
      </c>
      <c r="N1" s="265" t="s">
        <v>106</v>
      </c>
      <c r="O1" s="267" t="s">
        <v>108</v>
      </c>
      <c r="P1" s="233" t="s">
        <v>109</v>
      </c>
      <c r="Q1" s="231"/>
      <c r="R1" s="233" t="s">
        <v>143</v>
      </c>
      <c r="S1" s="255" t="s">
        <v>224</v>
      </c>
      <c r="T1" s="183">
        <v>1</v>
      </c>
    </row>
    <row r="2" spans="1:20" ht="25.5" customHeight="1" thickBot="1" x14ac:dyDescent="0.3">
      <c r="A2" s="223"/>
      <c r="B2" s="223"/>
      <c r="C2" s="223"/>
      <c r="D2" s="223"/>
      <c r="E2" s="225"/>
      <c r="F2" s="227"/>
      <c r="G2" s="54" t="s">
        <v>98</v>
      </c>
      <c r="H2" s="55" t="s">
        <v>97</v>
      </c>
      <c r="I2" s="56" t="s">
        <v>58</v>
      </c>
      <c r="J2" s="51" t="s">
        <v>102</v>
      </c>
      <c r="K2" s="52" t="s">
        <v>103</v>
      </c>
      <c r="L2" s="271"/>
      <c r="M2" s="264"/>
      <c r="N2" s="266"/>
      <c r="O2" s="268"/>
      <c r="P2" s="234"/>
      <c r="Q2" s="232"/>
      <c r="R2" s="234"/>
      <c r="S2" s="256"/>
    </row>
    <row r="3" spans="1:20" ht="31.5" customHeight="1" thickBot="1" x14ac:dyDescent="0.3">
      <c r="A3" s="237" t="s">
        <v>87</v>
      </c>
      <c r="B3" s="57" t="s">
        <v>62</v>
      </c>
      <c r="C3" s="99" t="str">
        <f>+Desempeño!A3</f>
        <v>Tiempo medio de respuesta del servicio</v>
      </c>
      <c r="D3" s="68" t="str">
        <f>+Desempeño!A4</f>
        <v>¿Cuánto tiempo medio tarda el servicio en responder a una tarea del usuario?</v>
      </c>
      <c r="E3" s="49" t="s">
        <v>19</v>
      </c>
      <c r="F3" s="28" t="s">
        <v>19</v>
      </c>
      <c r="G3" s="29" t="s">
        <v>19</v>
      </c>
      <c r="H3" s="92" t="str">
        <f>+IF(G3="Si","Ver formula"," ")</f>
        <v>Ver formula</v>
      </c>
      <c r="I3" s="60" t="str">
        <f>+IF(G3="No","Si "," ")</f>
        <v xml:space="preserve"> </v>
      </c>
      <c r="J3" s="51"/>
      <c r="K3" s="52"/>
      <c r="L3" s="82">
        <f>+IFERROR(J3/K3,0)</f>
        <v>0</v>
      </c>
      <c r="M3" s="145">
        <f>+Desempeño!C13</f>
        <v>0</v>
      </c>
      <c r="N3" s="146">
        <f>+IF(M3="CUMPLE",1,0)</f>
        <v>0</v>
      </c>
      <c r="O3" s="81">
        <f>+IF(E3="Si",1/$E$6,0)</f>
        <v>0.5</v>
      </c>
      <c r="P3" s="81">
        <f>+IF(AND((E3="Si"),(F3="Si")),1,0)</f>
        <v>1</v>
      </c>
      <c r="Q3" s="169">
        <f>+IF(AND(L3&gt;0,N3&gt;0),"Revisar, Solo un resultado numérico debe ser mayor a 'cero'",(L3*O3*P3)+(N3*O3*P3))</f>
        <v>0</v>
      </c>
      <c r="R3" s="260">
        <f>+Indice!E11</f>
        <v>0</v>
      </c>
      <c r="S3" s="257">
        <f>+(SUM(Q3:Q5))*R3</f>
        <v>0</v>
      </c>
    </row>
    <row r="4" spans="1:20" ht="33.9" customHeight="1" x14ac:dyDescent="0.25">
      <c r="A4" s="238"/>
      <c r="B4" s="235" t="s">
        <v>15</v>
      </c>
      <c r="C4" s="100" t="str">
        <f>+Desempeño!A18</f>
        <v>Capacidad de procesamiento de transacciones</v>
      </c>
      <c r="D4" s="68" t="str">
        <f>+Desempeño!A19</f>
        <v>¿Cuántas transacciones se pueden procesar por unidad de tiempo?</v>
      </c>
      <c r="E4" s="240" t="s">
        <v>19</v>
      </c>
      <c r="F4" s="20" t="s">
        <v>19</v>
      </c>
      <c r="G4" s="20" t="s">
        <v>19</v>
      </c>
      <c r="H4" s="61" t="str">
        <f>+IF(G4="Si","X=A/B"," ")</f>
        <v>X=A/B</v>
      </c>
      <c r="I4" s="62" t="str">
        <f>+IF(G4="No","Si "," ")</f>
        <v xml:space="preserve"> </v>
      </c>
      <c r="J4" s="131">
        <f>Desempeño!C21</f>
        <v>0</v>
      </c>
      <c r="K4" s="132">
        <f>Desempeño!C22</f>
        <v>0</v>
      </c>
      <c r="L4" s="83">
        <f t="shared" ref="L4:L5" si="0">+IFERROR(J4/K4,0)</f>
        <v>0</v>
      </c>
      <c r="M4" s="147">
        <f>+Desempeño!C28</f>
        <v>0</v>
      </c>
      <c r="N4" s="148">
        <f>+IF(M4="CUMPLE",1,0)</f>
        <v>0</v>
      </c>
      <c r="O4" s="245">
        <f>+IF(E4="Si",1/$E$6,0)</f>
        <v>0.5</v>
      </c>
      <c r="P4" s="171">
        <f>+IF(AND($E$4="Si",F4="Si"),(1/$T$4),0)</f>
        <v>0.5</v>
      </c>
      <c r="Q4" s="172">
        <f>+IF(AND(L4&gt;0,N4&gt;0),"Revisar, Solo un resultado numérico debe ser mayor a 'cero'",(L4*O4*P4)+(N4*O4*P4))</f>
        <v>0</v>
      </c>
      <c r="R4" s="261"/>
      <c r="S4" s="258"/>
      <c r="T4" s="183">
        <f>+COUNTIF(F4:F5,"Si")</f>
        <v>2</v>
      </c>
    </row>
    <row r="5" spans="1:20" ht="39.9" customHeight="1" thickBot="1" x14ac:dyDescent="0.3">
      <c r="A5" s="239"/>
      <c r="B5" s="236"/>
      <c r="C5" s="101" t="str">
        <f>+Desempeño!A31</f>
        <v>Capacidad de acceso de los usuarios</v>
      </c>
      <c r="D5" s="102" t="str">
        <f>+Desempeño!A32</f>
        <v>¿Cuántos usuarios pueden acceder simultáneamente al sistema en un momento determinado?</v>
      </c>
      <c r="E5" s="241"/>
      <c r="F5" s="36" t="s">
        <v>19</v>
      </c>
      <c r="G5" s="30" t="s">
        <v>19</v>
      </c>
      <c r="H5" s="94" t="str">
        <f>+IF(G5="Si","Ver formula"," ")</f>
        <v>Ver formula</v>
      </c>
      <c r="I5" s="75" t="str">
        <f>+IF(G5="No","Si "," ")</f>
        <v xml:space="preserve"> </v>
      </c>
      <c r="J5" s="133"/>
      <c r="K5" s="134"/>
      <c r="L5" s="95">
        <f t="shared" si="0"/>
        <v>0</v>
      </c>
      <c r="M5" s="149">
        <f>+Desempeño!C41</f>
        <v>0</v>
      </c>
      <c r="N5" s="150">
        <f>+IF(M5="CUMPLE",1,0)</f>
        <v>0</v>
      </c>
      <c r="O5" s="246"/>
      <c r="P5" s="174">
        <f>+IF(AND($E$4="Si",F5="Si"),(1/$T$4),0)</f>
        <v>0.5</v>
      </c>
      <c r="Q5" s="175">
        <f>+IF(AND(L5&gt;0,N5&gt;0),"Revisar, Solo un resultado numérico debe ser mayor a 'cero'",(L5*O4*P5)+(N5*O4*P5))</f>
        <v>0</v>
      </c>
      <c r="R5" s="262"/>
      <c r="S5" s="259"/>
    </row>
    <row r="6" spans="1:20" ht="12.6" thickBot="1" x14ac:dyDescent="0.3">
      <c r="E6" s="80">
        <f>+COUNTIF(E3:E5,"Si")</f>
        <v>2</v>
      </c>
      <c r="F6" s="79"/>
      <c r="G6" s="79"/>
      <c r="O6" s="176"/>
      <c r="P6" s="176"/>
      <c r="Q6" s="176"/>
    </row>
    <row r="7" spans="1:20" ht="39.9" customHeight="1" thickBot="1" x14ac:dyDescent="0.3">
      <c r="A7" s="237" t="s">
        <v>88</v>
      </c>
      <c r="B7" s="103" t="s">
        <v>20</v>
      </c>
      <c r="C7" s="104" t="str">
        <f>+Seguridad!A3</f>
        <v>Controlabilidad de Acceso</v>
      </c>
      <c r="D7" s="105" t="str">
        <f>+Seguridad!A4</f>
        <v>¿Los datos confidenciales están protegidos de accesos no autorizados?</v>
      </c>
      <c r="E7" s="18" t="s">
        <v>19</v>
      </c>
      <c r="F7" s="35" t="s">
        <v>19</v>
      </c>
      <c r="G7" s="19" t="s">
        <v>18</v>
      </c>
      <c r="H7" s="66" t="str">
        <f>+IF(G7="Si","N/A"," ")</f>
        <v xml:space="preserve"> </v>
      </c>
      <c r="I7" s="67" t="str">
        <f>+IF(G7="No","Si "," ")</f>
        <v xml:space="preserve">Si </v>
      </c>
      <c r="J7" s="135"/>
      <c r="K7" s="136"/>
      <c r="L7" s="84">
        <f t="shared" ref="L7:L13" si="1">+IFERROR(J7/K7,0)</f>
        <v>0</v>
      </c>
      <c r="M7" s="145">
        <f>+Seguridad!C6</f>
        <v>0</v>
      </c>
      <c r="N7" s="151">
        <f>+IF(M7="CUMPLE",1,0)</f>
        <v>0</v>
      </c>
      <c r="O7" s="170">
        <f>+IF(E7="Si",1/$E$14,0)</f>
        <v>0.2</v>
      </c>
      <c r="P7" s="170">
        <f>+IF(AND((E7="Si"),(F7="Si")),1,0)</f>
        <v>1</v>
      </c>
      <c r="Q7" s="177">
        <f>+IF(AND(L7&gt;0,N7&gt;0),"Revisar, Solo un resultado numérico debe ser mayor a 'cero'",(L7*O7*P7)+(N7*O7*P7))</f>
        <v>0</v>
      </c>
      <c r="R7" s="260">
        <f>+Indice!E12</f>
        <v>0</v>
      </c>
      <c r="S7" s="257">
        <f>+(SUM(Q7:Q13))*R7</f>
        <v>0</v>
      </c>
    </row>
    <row r="8" spans="1:20" ht="36" x14ac:dyDescent="0.25">
      <c r="A8" s="238"/>
      <c r="B8" s="277" t="s">
        <v>21</v>
      </c>
      <c r="C8" s="106" t="str">
        <f>+Seguridad!A11</f>
        <v>Integridad de los datos</v>
      </c>
      <c r="D8" s="68" t="str">
        <f>+Seguridad!A12</f>
        <v>¿En qué medida se previene la corrupción o modificación de los datos por accesos no autorizados?</v>
      </c>
      <c r="E8" s="253" t="s">
        <v>19</v>
      </c>
      <c r="F8" s="20" t="s">
        <v>19</v>
      </c>
      <c r="G8" s="21" t="s">
        <v>19</v>
      </c>
      <c r="H8" s="61" t="str">
        <f>+IF(G8="Si","X = 1 - A/B"," ")</f>
        <v>X = 1 - A/B</v>
      </c>
      <c r="I8" s="62" t="str">
        <f>+IF(G8="No","Si "," ")</f>
        <v xml:space="preserve"> </v>
      </c>
      <c r="J8" s="131">
        <f>+Seguridad!C14</f>
        <v>0</v>
      </c>
      <c r="K8" s="132">
        <f>+Seguridad!C15</f>
        <v>0</v>
      </c>
      <c r="L8" s="85">
        <f>+IFERROR(1-(J8/K8),0)</f>
        <v>0</v>
      </c>
      <c r="M8" s="147">
        <f>+Seguridad!C21</f>
        <v>0</v>
      </c>
      <c r="N8" s="148">
        <f>+IF(M8="CUMPLE",1,0)</f>
        <v>0</v>
      </c>
      <c r="O8" s="245">
        <f>+IF(E8="Si",1/$E$14,0)</f>
        <v>0.2</v>
      </c>
      <c r="P8" s="171">
        <f>+IF(AND($E$8="Si",F8="Si"),(1/$T$8),0)</f>
        <v>0.5</v>
      </c>
      <c r="Q8" s="172">
        <f>+IF(AND(L8&gt;0,N8&gt;0),"Revisar, Solo un resultado numérico debe ser mayor a 'cero'",(L8*O8*P8)+(N8*O8*P8))</f>
        <v>0</v>
      </c>
      <c r="R8" s="261"/>
      <c r="S8" s="258"/>
      <c r="T8" s="183">
        <f>+COUNTIF(F8:F9,"Si")</f>
        <v>2</v>
      </c>
    </row>
    <row r="9" spans="1:20" ht="36.6" thickBot="1" x14ac:dyDescent="0.3">
      <c r="A9" s="238"/>
      <c r="B9" s="236"/>
      <c r="C9" s="107" t="str">
        <f>+Seguridad!A24</f>
        <v>Prevención de la corrupción de datos (interna)</v>
      </c>
      <c r="D9" s="108" t="str">
        <f>+Seguridad!A25</f>
        <v>¿En qué medida se aplican los métodos de prevención de la corrupción de datos disponibles?</v>
      </c>
      <c r="E9" s="254"/>
      <c r="F9" s="22" t="s">
        <v>19</v>
      </c>
      <c r="G9" s="23" t="s">
        <v>19</v>
      </c>
      <c r="H9" s="69" t="str">
        <f>+IF(G9="Si","X=A/B"," ")</f>
        <v>X=A/B</v>
      </c>
      <c r="I9" s="63" t="str">
        <f>+IF(G9="No","Si "," ")</f>
        <v xml:space="preserve"> </v>
      </c>
      <c r="J9" s="137">
        <f>+Seguridad!C27</f>
        <v>0</v>
      </c>
      <c r="K9" s="138">
        <f>+Seguridad!C28</f>
        <v>0</v>
      </c>
      <c r="L9" s="86">
        <f t="shared" si="1"/>
        <v>0</v>
      </c>
      <c r="M9" s="149">
        <f>+Seguridad!C34</f>
        <v>0</v>
      </c>
      <c r="N9" s="152">
        <f>+IF(M9="CUMPLE",1,0)</f>
        <v>0</v>
      </c>
      <c r="O9" s="246"/>
      <c r="P9" s="174">
        <f>+IF(AND($E$8="Si",F9="Si"),(1/$T$8),0)</f>
        <v>0.5</v>
      </c>
      <c r="Q9" s="178">
        <f>+IF(AND(L9&gt;0,N9&gt;0),"Revisar, Solo un resultado numérico debe ser mayor a 'cero'",(L9*O8*P9)+(N9*O8*P9))</f>
        <v>0</v>
      </c>
      <c r="R9" s="261"/>
      <c r="S9" s="258"/>
    </row>
    <row r="10" spans="1:20" ht="33.9" customHeight="1" x14ac:dyDescent="0.25">
      <c r="A10" s="238"/>
      <c r="B10" s="235" t="s">
        <v>22</v>
      </c>
      <c r="C10" s="109" t="str">
        <f>+Seguridad!A39</f>
        <v>Suficiencia del mecanismo de autenticación</v>
      </c>
      <c r="D10" s="110" t="str">
        <f>+Seguridad!A40</f>
        <v>¿En qué medida el servicio autentica la identidad de un sujeto?</v>
      </c>
      <c r="E10" s="253" t="s">
        <v>19</v>
      </c>
      <c r="F10" s="24" t="s">
        <v>19</v>
      </c>
      <c r="G10" s="25" t="s">
        <v>19</v>
      </c>
      <c r="H10" s="70" t="str">
        <f t="shared" ref="H10:H13" si="2">+IF(G10="Si","X=A/B"," ")</f>
        <v>X=A/B</v>
      </c>
      <c r="I10" s="71" t="str">
        <f t="shared" ref="I10:I13" si="3">+IF(G10="No","Si "," ")</f>
        <v xml:space="preserve"> </v>
      </c>
      <c r="J10" s="139">
        <f>+Seguridad!C42</f>
        <v>0</v>
      </c>
      <c r="K10" s="140">
        <f>+Seguridad!C43</f>
        <v>0</v>
      </c>
      <c r="L10" s="87">
        <f t="shared" si="1"/>
        <v>0</v>
      </c>
      <c r="M10" s="153">
        <f>+Seguridad!C49</f>
        <v>0</v>
      </c>
      <c r="N10" s="154">
        <f t="shared" ref="N10:N13" si="4">+IF(M10="CUMPLE",1,0)</f>
        <v>0</v>
      </c>
      <c r="O10" s="278">
        <f>+IF(E10="Si",1/$E$14,0)</f>
        <v>0.2</v>
      </c>
      <c r="P10" s="171">
        <f>+IF(AND($E$10="Si",F10="Si"),(1/$T$10),0)</f>
        <v>0.5</v>
      </c>
      <c r="Q10" s="179">
        <f>+IF(AND(L10&gt;0,N10&gt;0),"Revisar, Solo un resultado numérico debe ser mayor a 'cero'",(L10*O10*P10)+(N10*O10*P10))</f>
        <v>0</v>
      </c>
      <c r="R10" s="261"/>
      <c r="S10" s="258"/>
      <c r="T10" s="183">
        <f>+COUNTIF(F10:F11,"Si")</f>
        <v>2</v>
      </c>
    </row>
    <row r="11" spans="1:20" ht="33.9" customHeight="1" thickBot="1" x14ac:dyDescent="0.3">
      <c r="A11" s="238"/>
      <c r="B11" s="276"/>
      <c r="C11" s="111" t="str">
        <f>+Seguridad!A52</f>
        <v>Conformidad de las reglas de autenticación</v>
      </c>
      <c r="D11" s="112" t="str">
        <f>+Seguridad!A53</f>
        <v>¿Qué proporción de las reglas de autenticación requeridas se establece?</v>
      </c>
      <c r="E11" s="254"/>
      <c r="F11" s="26" t="s">
        <v>19</v>
      </c>
      <c r="G11" s="27" t="s">
        <v>19</v>
      </c>
      <c r="H11" s="72" t="str">
        <f t="shared" si="2"/>
        <v>X=A/B</v>
      </c>
      <c r="I11" s="73" t="str">
        <f t="shared" si="3"/>
        <v xml:space="preserve"> </v>
      </c>
      <c r="J11" s="141">
        <f>+Seguridad!C55</f>
        <v>0</v>
      </c>
      <c r="K11" s="142">
        <f>+Seguridad!C56</f>
        <v>0</v>
      </c>
      <c r="L11" s="88">
        <f t="shared" si="1"/>
        <v>0</v>
      </c>
      <c r="M11" s="153">
        <f>+Seguridad!C62</f>
        <v>0</v>
      </c>
      <c r="N11" s="155">
        <f t="shared" si="4"/>
        <v>0</v>
      </c>
      <c r="O11" s="278"/>
      <c r="P11" s="174">
        <f>+IF(AND($E$10="Si",F11="Si"),(1/$T$10),0)</f>
        <v>0.5</v>
      </c>
      <c r="Q11" s="180">
        <f>+IF(AND(L11&gt;0,N11&gt;0),"Revisar, Solo un resultado numérico debe ser mayor a 'cero'",(L11*O10*P11)+(N11*O10*P11))</f>
        <v>0</v>
      </c>
      <c r="R11" s="261"/>
      <c r="S11" s="258"/>
    </row>
    <row r="12" spans="1:20" ht="33.9" customHeight="1" thickBot="1" x14ac:dyDescent="0.3">
      <c r="A12" s="238"/>
      <c r="B12" s="57" t="s">
        <v>23</v>
      </c>
      <c r="C12" s="113" t="str">
        <f>+Seguridad!A67</f>
        <v>Suficiencia del mecanismo de autorización</v>
      </c>
      <c r="D12" s="58" t="str">
        <f>+Seguridad!A68</f>
        <v>¿En qué medida el servicio autoriza al usuario autenticado?</v>
      </c>
      <c r="E12" s="18" t="s">
        <v>19</v>
      </c>
      <c r="F12" s="28" t="s">
        <v>19</v>
      </c>
      <c r="G12" s="29" t="s">
        <v>19</v>
      </c>
      <c r="H12" s="59" t="str">
        <f t="shared" si="2"/>
        <v>X=A/B</v>
      </c>
      <c r="I12" s="60" t="str">
        <f t="shared" si="3"/>
        <v xml:space="preserve"> </v>
      </c>
      <c r="J12" s="51">
        <f>+Seguridad!C70</f>
        <v>0</v>
      </c>
      <c r="K12" s="52">
        <f>+Seguridad!C71</f>
        <v>0</v>
      </c>
      <c r="L12" s="89">
        <f t="shared" si="1"/>
        <v>0</v>
      </c>
      <c r="M12" s="147">
        <f>+Seguridad!C77</f>
        <v>0</v>
      </c>
      <c r="N12" s="146">
        <f t="shared" si="4"/>
        <v>0</v>
      </c>
      <c r="O12" s="81">
        <f>+IF(E12="Si",1/$E$14,0)</f>
        <v>0.2</v>
      </c>
      <c r="P12" s="81">
        <f>+IF(AND((E12="Si"),(F12="Si")),1,0)</f>
        <v>1</v>
      </c>
      <c r="Q12" s="169">
        <f t="shared" ref="Q12:Q13" si="5">+IF(AND(L12&gt;0,N12&gt;0),"Revisar, Solo un resultado numérico debe ser mayor a 'cero'",(L12*O12*P12)+(N12*O12*P12))</f>
        <v>0</v>
      </c>
      <c r="R12" s="261"/>
      <c r="S12" s="258"/>
    </row>
    <row r="13" spans="1:20" ht="33.9" customHeight="1" thickBot="1" x14ac:dyDescent="0.3">
      <c r="A13" s="239"/>
      <c r="B13" s="114" t="s">
        <v>24</v>
      </c>
      <c r="C13" s="115" t="str">
        <f>+Seguridad!A82</f>
        <v>Suficiencia de mecanismos de protección</v>
      </c>
      <c r="D13" s="102" t="str">
        <f>+Seguridad!A83</f>
        <v>¿En qué medida el servicio se protege de ataques externos?</v>
      </c>
      <c r="E13" s="28" t="s">
        <v>19</v>
      </c>
      <c r="F13" s="36" t="s">
        <v>19</v>
      </c>
      <c r="G13" s="30" t="s">
        <v>19</v>
      </c>
      <c r="H13" s="74" t="str">
        <f t="shared" si="2"/>
        <v>X=A/B</v>
      </c>
      <c r="I13" s="75" t="str">
        <f t="shared" si="3"/>
        <v xml:space="preserve"> </v>
      </c>
      <c r="J13" s="133">
        <f>+Seguridad!C85</f>
        <v>0</v>
      </c>
      <c r="K13" s="134">
        <f>+Seguridad!C86</f>
        <v>0</v>
      </c>
      <c r="L13" s="90">
        <f t="shared" si="1"/>
        <v>0</v>
      </c>
      <c r="M13" s="145">
        <f>+Seguridad!C92</f>
        <v>0</v>
      </c>
      <c r="N13" s="150">
        <f t="shared" si="4"/>
        <v>0</v>
      </c>
      <c r="O13" s="173">
        <f>+IF(E13="Si",1/$E$14,0)</f>
        <v>0.2</v>
      </c>
      <c r="P13" s="173">
        <f>+IF(AND((E13="Si"),(F13="Si")),1,0)</f>
        <v>1</v>
      </c>
      <c r="Q13" s="175">
        <f t="shared" si="5"/>
        <v>0</v>
      </c>
      <c r="R13" s="262"/>
      <c r="S13" s="259"/>
    </row>
    <row r="14" spans="1:20" ht="12.6" thickBot="1" x14ac:dyDescent="0.3">
      <c r="A14" s="116"/>
      <c r="E14" s="80">
        <f>+COUNTIF(E7:E13,"Si")</f>
        <v>5</v>
      </c>
      <c r="F14" s="80"/>
      <c r="G14" s="79"/>
      <c r="O14" s="176"/>
      <c r="P14" s="176"/>
      <c r="Q14" s="176"/>
    </row>
    <row r="15" spans="1:20" ht="36" x14ac:dyDescent="0.25">
      <c r="A15" s="242" t="s">
        <v>89</v>
      </c>
      <c r="B15" s="274" t="s">
        <v>27</v>
      </c>
      <c r="C15" s="117" t="str">
        <f>+Confiabilidad!A3</f>
        <v>Tiempo medio de funcionamiento</v>
      </c>
      <c r="D15" s="68" t="str">
        <f>+Confiabilidad!A4</f>
        <v>¿Para qué proporción del tiempo de funcionamiento programado está realmente disponible el servicio?</v>
      </c>
      <c r="E15" s="253" t="s">
        <v>19</v>
      </c>
      <c r="F15" s="20" t="s">
        <v>19</v>
      </c>
      <c r="G15" s="21" t="s">
        <v>19</v>
      </c>
      <c r="H15" s="61" t="str">
        <f>+IF(G15="Si","X=A/B"," ")</f>
        <v>X=A/B</v>
      </c>
      <c r="I15" s="62" t="str">
        <f>+IF(G15="No","Si "," ")</f>
        <v xml:space="preserve"> </v>
      </c>
      <c r="J15" s="131">
        <f>+Confiabilidad!C6</f>
        <v>0</v>
      </c>
      <c r="K15" s="132">
        <f>+Confiabilidad!C7</f>
        <v>0</v>
      </c>
      <c r="L15" s="85">
        <f>+IFERROR(J15/K15,0)</f>
        <v>0</v>
      </c>
      <c r="M15" s="131">
        <f>+Confiabilidad!C13</f>
        <v>0</v>
      </c>
      <c r="N15" s="156">
        <f>+IF(M15="CUMPLE",1,0)</f>
        <v>0</v>
      </c>
      <c r="O15" s="245">
        <f>+IF(E15="Si",1/$E$19,0)</f>
        <v>0.5</v>
      </c>
      <c r="P15" s="171">
        <f>+IF(AND($E$15="Si",F15="Si"),(1/$T$15),0)</f>
        <v>0.5</v>
      </c>
      <c r="Q15" s="172">
        <f>+IF(AND(L15&gt;0,N15&gt;0),"Revisar, Solo un resultado numérico debe ser mayor a 'cero'",(L15*O15*P15)+(N15*O15*P15))</f>
        <v>0</v>
      </c>
      <c r="R15" s="260">
        <f>+Indice!E13</f>
        <v>0</v>
      </c>
      <c r="S15" s="257">
        <f>+(SUM(Q15:Q18))*R15</f>
        <v>0</v>
      </c>
      <c r="T15" s="183">
        <f>+COUNTIF(F15:F16,"Si")</f>
        <v>2</v>
      </c>
    </row>
    <row r="16" spans="1:20" ht="24.6" thickBot="1" x14ac:dyDescent="0.3">
      <c r="A16" s="243"/>
      <c r="B16" s="275"/>
      <c r="C16" s="118" t="str">
        <f>+Confiabilidad!A16</f>
        <v>Tiempo medio de inactividad</v>
      </c>
      <c r="D16" s="119" t="str">
        <f>+Confiabilidad!A17</f>
        <v>¿Cuánto tiempo permanece el servicio sin estar disponible cuando se produce un fallo?</v>
      </c>
      <c r="E16" s="254"/>
      <c r="F16" s="22" t="s">
        <v>19</v>
      </c>
      <c r="G16" s="23" t="s">
        <v>19</v>
      </c>
      <c r="H16" s="69" t="str">
        <f>+IF(G16="Si","X=A/B"," ")</f>
        <v>X=A/B</v>
      </c>
      <c r="I16" s="63" t="str">
        <f>+IF(G16="No","Si "," ")</f>
        <v xml:space="preserve"> </v>
      </c>
      <c r="J16" s="137">
        <f>+Confiabilidad!C19</f>
        <v>0</v>
      </c>
      <c r="K16" s="138">
        <f>+Confiabilidad!C20</f>
        <v>0</v>
      </c>
      <c r="L16" s="86">
        <f>+IFERROR(J16/K16,0)</f>
        <v>0</v>
      </c>
      <c r="M16" s="139">
        <f>+Confiabilidad!C26</f>
        <v>0</v>
      </c>
      <c r="N16" s="157">
        <f>+IF(M16="CUMPLE",1,0)</f>
        <v>0</v>
      </c>
      <c r="O16" s="246"/>
      <c r="P16" s="181">
        <f>+IF(AND($E$15="Si",F16="Si"),(1/$T$15),0)</f>
        <v>0.5</v>
      </c>
      <c r="Q16" s="178">
        <f>+IF(AND(L16&gt;0,N16&gt;0),"Revisar, Solo un resultado numérico debe ser mayor a 'cero'",(L16*O15*P16)+(N16*O15*P16))</f>
        <v>0</v>
      </c>
      <c r="R16" s="261"/>
      <c r="S16" s="258"/>
    </row>
    <row r="17" spans="1:20" ht="35.1" customHeight="1" thickBot="1" x14ac:dyDescent="0.3">
      <c r="A17" s="243"/>
      <c r="B17" s="274" t="s">
        <v>28</v>
      </c>
      <c r="C17" s="117" t="str">
        <f>+Confiabilidad!A31</f>
        <v>Tiempo medio de recuperación</v>
      </c>
      <c r="D17" s="68" t="str">
        <f>+Confiabilidad!A32</f>
        <v>¿Cuánto tiempo tarda el software/sistema en recuperarse de un fallo?</v>
      </c>
      <c r="E17" s="253" t="s">
        <v>19</v>
      </c>
      <c r="F17" s="20" t="s">
        <v>19</v>
      </c>
      <c r="G17" s="21" t="s">
        <v>19</v>
      </c>
      <c r="H17" s="59" t="str">
        <f>+IF(G17="Si","Ver formula"," ")</f>
        <v>Ver formula</v>
      </c>
      <c r="I17" s="62" t="str">
        <f>+IF(G17="No","Si "," ")</f>
        <v xml:space="preserve"> </v>
      </c>
      <c r="J17" s="131"/>
      <c r="K17" s="132"/>
      <c r="L17" s="85">
        <f>+IFERROR(J17/K17,0)</f>
        <v>0</v>
      </c>
      <c r="M17" s="131">
        <f>+Confiabilidad!C41</f>
        <v>0</v>
      </c>
      <c r="N17" s="156">
        <f>+IF(M17="CUMPLE",1,0)</f>
        <v>0</v>
      </c>
      <c r="O17" s="245">
        <f>+IF(E17="Si",1/$E$19,0)</f>
        <v>0.5</v>
      </c>
      <c r="P17" s="171">
        <f>+IF(AND($E$17="Si",F17="Si"),(1/$T$17),0)</f>
        <v>0.5</v>
      </c>
      <c r="Q17" s="172">
        <f>+IF(AND(L17&gt;0,N17&gt;0),"Revisar, Solo un resultado numérico debe ser mayor a 'cero'",(L17*O17*P17)+(N17*O17*P17))</f>
        <v>0</v>
      </c>
      <c r="R17" s="261"/>
      <c r="S17" s="258"/>
      <c r="T17" s="183">
        <f>+COUNTIF(F17:F18,"Si")</f>
        <v>2</v>
      </c>
    </row>
    <row r="18" spans="1:20" ht="35.1" customHeight="1" thickBot="1" x14ac:dyDescent="0.3">
      <c r="A18" s="244"/>
      <c r="B18" s="275"/>
      <c r="C18" s="120" t="str">
        <f>+Confiabilidad!A44</f>
        <v>Integridad de los datos de las copias de seguridad</v>
      </c>
      <c r="D18" s="102" t="str">
        <f>+Confiabilidad!A45</f>
        <v>¿De qué proporción de datos se hace una copia de seguridad con regularidad?</v>
      </c>
      <c r="E18" s="254"/>
      <c r="F18" s="22" t="s">
        <v>19</v>
      </c>
      <c r="G18" s="23" t="s">
        <v>19</v>
      </c>
      <c r="H18" s="69" t="str">
        <f>+IF(G18="Si","X=A/B"," ")</f>
        <v>X=A/B</v>
      </c>
      <c r="I18" s="63" t="str">
        <f>+IF(G18="No","Si "," ")</f>
        <v xml:space="preserve"> </v>
      </c>
      <c r="J18" s="137">
        <f>+Confiabilidad!C47</f>
        <v>0</v>
      </c>
      <c r="K18" s="138">
        <f>+Confiabilidad!C48</f>
        <v>0</v>
      </c>
      <c r="L18" s="86">
        <f>+IFERROR(J18/K18,0)</f>
        <v>0</v>
      </c>
      <c r="M18" s="133">
        <f>+Confiabilidad!C54</f>
        <v>0</v>
      </c>
      <c r="N18" s="157">
        <f>+IF(M18="CUMPLE",1,0)</f>
        <v>0</v>
      </c>
      <c r="O18" s="246"/>
      <c r="P18" s="181">
        <f>+IF(AND($E$17="Si",F18="Si"),(1/$T$17),0)</f>
        <v>0.5</v>
      </c>
      <c r="Q18" s="178">
        <f>+IF(AND(L18&gt;0,N18&gt;0),"Revisar, Solo un resultado numérico debe ser mayor a 'cero'",(L18*O17*P18)+(N18*O17*P18))</f>
        <v>0</v>
      </c>
      <c r="R18" s="262"/>
      <c r="S18" s="259"/>
    </row>
    <row r="19" spans="1:20" ht="12.6" thickBot="1" x14ac:dyDescent="0.3">
      <c r="E19" s="80">
        <f>+COUNTIF(E15:E18,"Si")</f>
        <v>2</v>
      </c>
      <c r="F19" s="80"/>
      <c r="G19" s="79"/>
      <c r="O19" s="176"/>
      <c r="P19" s="176"/>
      <c r="Q19" s="176"/>
    </row>
    <row r="20" spans="1:20" ht="35.1" customHeight="1" x14ac:dyDescent="0.25">
      <c r="A20" s="242" t="s">
        <v>90</v>
      </c>
      <c r="B20" s="274" t="s">
        <v>31</v>
      </c>
      <c r="C20" s="121" t="str">
        <f>+Usabilidad!A3</f>
        <v>Existencia de la guía de usuario</v>
      </c>
      <c r="D20" s="68" t="str">
        <f>+Usabilidad!A4</f>
        <v>Indica si la entidad brinda algún tipo de documentación para uso de sus servicios</v>
      </c>
      <c r="E20" s="253" t="s">
        <v>19</v>
      </c>
      <c r="F20" s="20" t="s">
        <v>19</v>
      </c>
      <c r="G20" s="21" t="s">
        <v>19</v>
      </c>
      <c r="H20" s="61" t="str">
        <f t="shared" ref="H20:H26" si="6">+IF(G20="Si","X=A/B"," ")</f>
        <v>X=A/B</v>
      </c>
      <c r="I20" s="62" t="str">
        <f t="shared" ref="I20:I26" si="7">+IF(G20="No","Si "," ")</f>
        <v xml:space="preserve"> </v>
      </c>
      <c r="J20" s="131"/>
      <c r="K20" s="132"/>
      <c r="L20" s="85">
        <f t="shared" ref="L20:L26" si="8">+IFERROR(J20/K20,0)</f>
        <v>0</v>
      </c>
      <c r="M20" s="131">
        <f>+Usabilidad!C6</f>
        <v>0</v>
      </c>
      <c r="N20" s="156">
        <f t="shared" ref="N20:N26" si="9">+IF(M20="CUMPLE",1,0)</f>
        <v>0</v>
      </c>
      <c r="O20" s="245">
        <f>+IF(E20="Si",1/$E$27,0)</f>
        <v>0.25</v>
      </c>
      <c r="P20" s="171">
        <f>+IF(AND($E$20="Si",F20="Si"),(1/$T$20),0)</f>
        <v>0.5</v>
      </c>
      <c r="Q20" s="172">
        <f>+IF(AND(L20&gt;0,N20&gt;0),"Revisar, Solo un resultado numérico debe ser mayor a 'cero'",(L20*O20*P20)+(N20*O20*P20))</f>
        <v>0</v>
      </c>
      <c r="R20" s="247">
        <f>+Indice!E14</f>
        <v>0</v>
      </c>
      <c r="S20" s="280">
        <f>+(SUM(Q20:Q26))*R20</f>
        <v>0</v>
      </c>
      <c r="T20" s="183">
        <f>+COUNTIF(F20:F21,"Si")</f>
        <v>2</v>
      </c>
    </row>
    <row r="21" spans="1:20" ht="48.6" thickBot="1" x14ac:dyDescent="0.3">
      <c r="A21" s="243"/>
      <c r="B21" s="279"/>
      <c r="C21" s="122" t="str">
        <f>+Usabilidad!A9</f>
        <v>Completitud de la guía de usuario</v>
      </c>
      <c r="D21" s="119" t="str">
        <f>+Usabilidad!A10</f>
        <v>¿Qué proporción de funciones se explica con suficiente detalle en la documentación del usuario y/o en el servicio de ayuda para que el usuario pueda utilizar el servicio?</v>
      </c>
      <c r="E21" s="254"/>
      <c r="F21" s="22" t="s">
        <v>19</v>
      </c>
      <c r="G21" s="23" t="s">
        <v>19</v>
      </c>
      <c r="H21" s="69" t="str">
        <f t="shared" si="6"/>
        <v>X=A/B</v>
      </c>
      <c r="I21" s="63" t="str">
        <f t="shared" si="7"/>
        <v xml:space="preserve"> </v>
      </c>
      <c r="J21" s="137">
        <f>+Usabilidad!C12</f>
        <v>0</v>
      </c>
      <c r="K21" s="138">
        <f>+Usabilidad!C13</f>
        <v>0</v>
      </c>
      <c r="L21" s="86">
        <f t="shared" si="8"/>
        <v>0</v>
      </c>
      <c r="M21" s="139">
        <f>+Usabilidad!C19</f>
        <v>0</v>
      </c>
      <c r="N21" s="157">
        <f t="shared" si="9"/>
        <v>0</v>
      </c>
      <c r="O21" s="246"/>
      <c r="P21" s="181">
        <f>+IF(AND($E$20="Si",F21="Si"),(1/$T$20),0)</f>
        <v>0.5</v>
      </c>
      <c r="Q21" s="178">
        <f>+IF(AND(L21&gt;0,N21&gt;0),"Revisar, Solo un resultado numérico debe ser mayor a 'cero'",(L21*O20*P21)+(N21*O20*P21))</f>
        <v>0</v>
      </c>
      <c r="R21" s="248"/>
      <c r="S21" s="281"/>
    </row>
    <row r="22" spans="1:20" ht="39.9" customHeight="1" thickBot="1" x14ac:dyDescent="0.3">
      <c r="A22" s="243"/>
      <c r="B22" s="123" t="s">
        <v>32</v>
      </c>
      <c r="C22" s="99" t="str">
        <f>+Usabilidad!A24</f>
        <v>Claridad de los mensajes</v>
      </c>
      <c r="D22" s="105" t="str">
        <f>+Usabilidad!A25</f>
        <v xml:space="preserve">¿Qué proporción de mensajes del servicio transmite el resultado o las instrucciones correctas al usuario?	</v>
      </c>
      <c r="E22" s="18" t="s">
        <v>19</v>
      </c>
      <c r="F22" s="35" t="s">
        <v>19</v>
      </c>
      <c r="G22" s="19" t="s">
        <v>19</v>
      </c>
      <c r="H22" s="66" t="str">
        <f t="shared" si="6"/>
        <v>X=A/B</v>
      </c>
      <c r="I22" s="67" t="str">
        <f t="shared" si="7"/>
        <v xml:space="preserve"> </v>
      </c>
      <c r="J22" s="135">
        <f>+Usabilidad!C27</f>
        <v>0</v>
      </c>
      <c r="K22" s="136">
        <f>+Usabilidad!C28</f>
        <v>0</v>
      </c>
      <c r="L22" s="84">
        <f t="shared" si="8"/>
        <v>0</v>
      </c>
      <c r="M22" s="131">
        <f>+Usabilidad!C34</f>
        <v>0</v>
      </c>
      <c r="N22" s="158">
        <f t="shared" si="9"/>
        <v>0</v>
      </c>
      <c r="O22" s="170">
        <f>+IF(E22="Si",1/$E$27,0)</f>
        <v>0.25</v>
      </c>
      <c r="P22" s="170">
        <f>+IF(AND((E22="Si"),(F22="Si")),1,0)</f>
        <v>1</v>
      </c>
      <c r="Q22" s="177">
        <f>+IF(AND(L22&gt;0,N22&gt;0),"Revisar, Solo un resultado numérico debe ser mayor a 'cero'",(L22*O22*P22)+(N22*O22*P22))</f>
        <v>0</v>
      </c>
      <c r="R22" s="248"/>
      <c r="S22" s="281"/>
    </row>
    <row r="23" spans="1:20" ht="48" customHeight="1" x14ac:dyDescent="0.25">
      <c r="A23" s="243"/>
      <c r="B23" s="279" t="s">
        <v>33</v>
      </c>
      <c r="C23" s="124" t="str">
        <f>+Usabilidad!A39</f>
        <v>Accesibilidad para usuarios con discapacidades</v>
      </c>
      <c r="D23" s="68" t="str">
        <f>+Usabilidad!A40</f>
        <v>¿En qué medida pueden los usuarios potenciales con discapacidades específicas utilizar el servicio con éxito (con tecnología de asistencia si es apropiado)?</v>
      </c>
      <c r="E23" s="253" t="s">
        <v>19</v>
      </c>
      <c r="F23" s="20" t="s">
        <v>19</v>
      </c>
      <c r="G23" s="21" t="s">
        <v>19</v>
      </c>
      <c r="H23" s="61" t="str">
        <f t="shared" si="6"/>
        <v>X=A/B</v>
      </c>
      <c r="I23" s="62" t="str">
        <f t="shared" si="7"/>
        <v xml:space="preserve"> </v>
      </c>
      <c r="J23" s="131">
        <f>+Usabilidad!C42</f>
        <v>0</v>
      </c>
      <c r="K23" s="132">
        <f>+Usabilidad!C43</f>
        <v>0</v>
      </c>
      <c r="L23" s="85">
        <f t="shared" si="8"/>
        <v>0</v>
      </c>
      <c r="M23" s="131">
        <f>+Usabilidad!C49</f>
        <v>0</v>
      </c>
      <c r="N23" s="156">
        <f t="shared" si="9"/>
        <v>0</v>
      </c>
      <c r="O23" s="245">
        <f>+IF(E23="Si",1/$E$27,0)</f>
        <v>0.25</v>
      </c>
      <c r="P23" s="171">
        <f>+IF(AND($E$23="Si",F23="Si"),(1/$T$23),0)</f>
        <v>0.5</v>
      </c>
      <c r="Q23" s="172">
        <f>+IF(AND(L23&gt;0,N23&gt;0),"Revisar, Solo un resultado numérico debe ser mayor a 'cero'",(L23*O23*P23)+(N23*O23*P23))</f>
        <v>0</v>
      </c>
      <c r="R23" s="248"/>
      <c r="S23" s="281"/>
      <c r="T23" s="183">
        <f>+COUNTIF(F23:F24,"Si")</f>
        <v>2</v>
      </c>
    </row>
    <row r="24" spans="1:20" ht="35.1" customHeight="1" thickBot="1" x14ac:dyDescent="0.3">
      <c r="A24" s="243"/>
      <c r="B24" s="279"/>
      <c r="C24" s="122" t="str">
        <f>+Usabilidad!A52</f>
        <v>Adecuación de los idiomas admitidos</v>
      </c>
      <c r="D24" s="102" t="str">
        <f>+Usabilidad!A53</f>
        <v xml:space="preserve">¿En cuantos idiomas se ofrece un fichero de capacidades?	</v>
      </c>
      <c r="E24" s="254"/>
      <c r="F24" s="22" t="s">
        <v>19</v>
      </c>
      <c r="G24" s="23" t="s">
        <v>19</v>
      </c>
      <c r="H24" s="69" t="str">
        <f t="shared" si="6"/>
        <v>X=A/B</v>
      </c>
      <c r="I24" s="63" t="str">
        <f t="shared" si="7"/>
        <v xml:space="preserve"> </v>
      </c>
      <c r="J24" s="137">
        <f>+Usabilidad!C55</f>
        <v>0</v>
      </c>
      <c r="K24" s="138">
        <f>+Usabilidad!C56</f>
        <v>0</v>
      </c>
      <c r="L24" s="86">
        <f t="shared" si="8"/>
        <v>0</v>
      </c>
      <c r="M24" s="139">
        <f>+Usabilidad!C62</f>
        <v>0</v>
      </c>
      <c r="N24" s="157">
        <f t="shared" si="9"/>
        <v>0</v>
      </c>
      <c r="O24" s="246"/>
      <c r="P24" s="181">
        <f>+IF(AND($E$23="Si",F24="Si"),(1/$T$23),0)</f>
        <v>0.5</v>
      </c>
      <c r="Q24" s="178">
        <f>+IF(AND(L24&gt;0,N24&gt;0),"Revisar, Solo un resultado numérico debe ser mayor a 'cero'",(L24*O23*P24)+(N24*O23*P24))</f>
        <v>0</v>
      </c>
      <c r="R24" s="248"/>
      <c r="S24" s="281"/>
    </row>
    <row r="25" spans="1:20" ht="35.1" customHeight="1" x14ac:dyDescent="0.25">
      <c r="A25" s="243"/>
      <c r="B25" s="274" t="s">
        <v>34</v>
      </c>
      <c r="C25" s="121" t="str">
        <f>+Usabilidad!A67</f>
        <v>Canales de participación</v>
      </c>
      <c r="D25" s="68" t="str">
        <f>+Usabilidad!A68</f>
        <v>¿El servicio o aplicación (Geoportal) cuenta con alguna funcionalidad que permita la participación ciudadana?</v>
      </c>
      <c r="E25" s="240" t="s">
        <v>19</v>
      </c>
      <c r="F25" s="20" t="s">
        <v>19</v>
      </c>
      <c r="G25" s="21" t="s">
        <v>19</v>
      </c>
      <c r="H25" s="61" t="str">
        <f t="shared" si="6"/>
        <v>X=A/B</v>
      </c>
      <c r="I25" s="62" t="str">
        <f t="shared" si="7"/>
        <v xml:space="preserve"> </v>
      </c>
      <c r="J25" s="131">
        <f>+Usabilidad!C70</f>
        <v>0</v>
      </c>
      <c r="K25" s="132">
        <f>+Usabilidad!C71</f>
        <v>0</v>
      </c>
      <c r="L25" s="85">
        <f t="shared" si="8"/>
        <v>0</v>
      </c>
      <c r="M25" s="131">
        <f>+Usabilidad!C77</f>
        <v>0</v>
      </c>
      <c r="N25" s="156">
        <f t="shared" si="9"/>
        <v>0</v>
      </c>
      <c r="O25" s="245">
        <f>+IF(E25="Si",1/$E$27,0)</f>
        <v>0.25</v>
      </c>
      <c r="P25" s="171">
        <f>+IF(AND($E$25="Si",F25="Si"),(1/$T$25),0)</f>
        <v>0.5</v>
      </c>
      <c r="Q25" s="172">
        <f>+IF(AND(L25&gt;0,N25&gt;0),"Revisar, Solo un resultado numérico debe ser mayor a 'cero'",(L25*O25*P25)+(N25*O25*P25))</f>
        <v>0</v>
      </c>
      <c r="R25" s="248"/>
      <c r="S25" s="281"/>
      <c r="T25" s="183">
        <f>+COUNTIF(F25:F26,"Si")</f>
        <v>2</v>
      </c>
    </row>
    <row r="26" spans="1:20" ht="64.349999999999994" customHeight="1" thickBot="1" x14ac:dyDescent="0.3">
      <c r="A26" s="244"/>
      <c r="B26" s="275"/>
      <c r="C26" s="122" t="str">
        <f>+Usabilidad!A80</f>
        <v>Información geográfica voluntaria</v>
      </c>
      <c r="D26" s="102" t="str">
        <f>+Usabilidad!A81</f>
        <v>¿El servicio o aplicación (Geoportal) tiene alguna funcionalidad para propender por el aprovechamiento de otras fuentes de información “Información geográfica voluntaria”?</v>
      </c>
      <c r="E26" s="241"/>
      <c r="F26" s="22" t="s">
        <v>19</v>
      </c>
      <c r="G26" s="23" t="s">
        <v>19</v>
      </c>
      <c r="H26" s="69" t="str">
        <f t="shared" si="6"/>
        <v>X=A/B</v>
      </c>
      <c r="I26" s="63" t="str">
        <f t="shared" si="7"/>
        <v xml:space="preserve"> </v>
      </c>
      <c r="J26" s="137">
        <f>+Usabilidad!C83</f>
        <v>0</v>
      </c>
      <c r="K26" s="138">
        <f>+Usabilidad!C84</f>
        <v>0</v>
      </c>
      <c r="L26" s="86">
        <f t="shared" si="8"/>
        <v>0</v>
      </c>
      <c r="M26" s="133">
        <f>+Usabilidad!C90</f>
        <v>0</v>
      </c>
      <c r="N26" s="157">
        <f t="shared" si="9"/>
        <v>0</v>
      </c>
      <c r="O26" s="246"/>
      <c r="P26" s="174">
        <f>+IF(AND($E$25="Si",F26="Si"),(1/$T$25),0)</f>
        <v>0.5</v>
      </c>
      <c r="Q26" s="178">
        <f>+IF(AND(L26&gt;0,N26&gt;0),"Revisar, Solo un resultado numérico debe ser mayor a 'cero'",(L26*O25*P26)+(N26*O25*P26))</f>
        <v>0</v>
      </c>
      <c r="R26" s="249"/>
      <c r="S26" s="282"/>
    </row>
    <row r="27" spans="1:20" ht="12" customHeight="1" thickBot="1" x14ac:dyDescent="0.3">
      <c r="E27" s="80">
        <f>+COUNTIF(E20:E26,"Si")</f>
        <v>4</v>
      </c>
      <c r="F27" s="80"/>
      <c r="G27" s="79"/>
      <c r="O27" s="176"/>
      <c r="P27" s="176"/>
      <c r="Q27" s="176"/>
    </row>
    <row r="28" spans="1:20" ht="39.9" customHeight="1" thickBot="1" x14ac:dyDescent="0.3">
      <c r="A28" s="242" t="s">
        <v>91</v>
      </c>
      <c r="B28" s="103" t="s">
        <v>39</v>
      </c>
      <c r="C28" s="99" t="str">
        <f>+Compatibilidad!A3</f>
        <v>Intercambiabilidad de formatos de datos</v>
      </c>
      <c r="D28" s="105" t="str">
        <f>+Compatibilidad!A4</f>
        <v>¿Qué proporción de los formatos de datos especificados es intercambiable con otros programas o sistemas?</v>
      </c>
      <c r="E28" s="18" t="s">
        <v>19</v>
      </c>
      <c r="F28" s="28" t="s">
        <v>19</v>
      </c>
      <c r="G28" s="29" t="s">
        <v>19</v>
      </c>
      <c r="H28" s="59" t="str">
        <f t="shared" ref="H28" si="10">+IF(G28="Si","X=A/B"," ")</f>
        <v>X=A/B</v>
      </c>
      <c r="I28" s="60" t="str">
        <f t="shared" ref="I28" si="11">+IF(G28="No","Si "," ")</f>
        <v xml:space="preserve"> </v>
      </c>
      <c r="J28" s="51">
        <f>+Compatibilidad!C6</f>
        <v>0</v>
      </c>
      <c r="K28" s="52">
        <f>+Compatibilidad!C7</f>
        <v>0</v>
      </c>
      <c r="L28" s="89">
        <f t="shared" ref="L28:L30" si="12">+IFERROR(J28/K28,0)</f>
        <v>0</v>
      </c>
      <c r="M28" s="159">
        <f>+Compatibilidad!C13</f>
        <v>0</v>
      </c>
      <c r="N28" s="160">
        <f t="shared" ref="N28" si="13">+IF(M28="CUMPLE",1,0)</f>
        <v>0</v>
      </c>
      <c r="O28" s="81">
        <f>+IF(E28="Si",1/$E$34,0)</f>
        <v>0.33333333333333331</v>
      </c>
      <c r="P28" s="81">
        <f>+IF(AND((E28="Si"),(F28="Si")),1,0)</f>
        <v>1</v>
      </c>
      <c r="Q28" s="177">
        <f>+IF(AND(L28&gt;0,N28&gt;0),"Revisar, Solo un resultado numérico (Casillas L y N) debe ser mayor a 'cero', ",(L28*O28*P28)+(N28*O28*P28))</f>
        <v>0</v>
      </c>
      <c r="R28" s="247">
        <f>+Indice!E15</f>
        <v>0</v>
      </c>
      <c r="S28" s="280">
        <f>+(SUM(Q28:Q33))*R28</f>
        <v>0</v>
      </c>
    </row>
    <row r="29" spans="1:20" ht="39.9" customHeight="1" thickBot="1" x14ac:dyDescent="0.3">
      <c r="A29" s="243"/>
      <c r="B29" s="274" t="s">
        <v>40</v>
      </c>
      <c r="C29" s="125" t="str">
        <f>+Compatibilidad!A18</f>
        <v>Utilización de estándares OGC</v>
      </c>
      <c r="D29" s="68" t="str">
        <f>+Compatibilidad!A19</f>
        <v>Indica si el servicio publica sus datos utilizando estándares OGC</v>
      </c>
      <c r="E29" s="286" t="s">
        <v>19</v>
      </c>
      <c r="F29" s="20" t="s">
        <v>19</v>
      </c>
      <c r="G29" s="21" t="s">
        <v>19</v>
      </c>
      <c r="H29" s="66" t="str">
        <f>+IF(G29="Si","N/A"," ")</f>
        <v>N/A</v>
      </c>
      <c r="I29" s="62" t="str">
        <f>+IF(G29="No","Si "," ")</f>
        <v xml:space="preserve"> </v>
      </c>
      <c r="J29" s="131"/>
      <c r="K29" s="132"/>
      <c r="L29" s="85">
        <f t="shared" si="12"/>
        <v>0</v>
      </c>
      <c r="M29" s="159">
        <f>+Compatibilidad!C21</f>
        <v>0</v>
      </c>
      <c r="N29" s="161">
        <f>+IF(M29="CUMPLE",1,0)</f>
        <v>0</v>
      </c>
      <c r="O29" s="283">
        <f>+IF(E29="Si",1/$E$34,0)</f>
        <v>0.33333333333333331</v>
      </c>
      <c r="P29" s="171">
        <f>+IF(AND($E$29="Si",F29="Si"),(1/$T$29),0)</f>
        <v>0.33333333333333331</v>
      </c>
      <c r="Q29" s="177">
        <f>+IF(AND(L29&gt;0,N29&gt;0),"Revisar, Solo un resultado numérico debe ser mayor a 'cero'",(L29*O29*P29)+(N29*O29*P29))</f>
        <v>0</v>
      </c>
      <c r="R29" s="248"/>
      <c r="S29" s="281"/>
      <c r="T29" s="183">
        <f>+COUNTIF(F29:F31,"Si")</f>
        <v>3</v>
      </c>
    </row>
    <row r="30" spans="1:20" ht="39.9" customHeight="1" thickBot="1" x14ac:dyDescent="0.3">
      <c r="A30" s="243"/>
      <c r="B30" s="279"/>
      <c r="C30" s="126" t="str">
        <f>+Compatibilidad!A24</f>
        <v>Adopción de estándares OGC</v>
      </c>
      <c r="D30" s="127" t="str">
        <f>+Compatibilidad!A25</f>
        <v>Indica el nivel de implementación de los métodos del servicio web geográfico</v>
      </c>
      <c r="E30" s="287"/>
      <c r="F30" s="31" t="s">
        <v>19</v>
      </c>
      <c r="G30" s="32" t="s">
        <v>19</v>
      </c>
      <c r="H30" s="93" t="str">
        <f t="shared" ref="H30:H33" si="14">+IF(G30="Si","N/A"," ")</f>
        <v>N/A</v>
      </c>
      <c r="I30" s="78" t="str">
        <f>+IF(G30="No","Si "," ")</f>
        <v xml:space="preserve"> </v>
      </c>
      <c r="J30" s="143"/>
      <c r="K30" s="144"/>
      <c r="L30" s="91">
        <f t="shared" si="12"/>
        <v>0</v>
      </c>
      <c r="M30" s="162">
        <f>+Compatibilidad!C33</f>
        <v>0</v>
      </c>
      <c r="N30" s="163">
        <f>+IF(M30="CUMPLE",1,0)</f>
        <v>0</v>
      </c>
      <c r="O30" s="284"/>
      <c r="P30" s="171">
        <f>+IF(AND($E$29="Si",F30="Si"),(1/$T$29),0)</f>
        <v>0.33333333333333331</v>
      </c>
      <c r="Q30" s="177">
        <f>+IF(AND(L30&gt;0,N30&gt;0),"Revisar, Solo un resultado numérico debe ser mayor a 'cero'",(L30*O29*P30)+(N30*O29*P30))</f>
        <v>0</v>
      </c>
      <c r="R30" s="248"/>
      <c r="S30" s="281"/>
    </row>
    <row r="31" spans="1:20" ht="60.6" thickBot="1" x14ac:dyDescent="0.3">
      <c r="A31" s="243"/>
      <c r="B31" s="275"/>
      <c r="C31" s="128" t="str">
        <f>+Compatibilidad!A36</f>
        <v>Estilo de Capas en Formato SLD</v>
      </c>
      <c r="D31" s="108" t="str">
        <f>+Compatibilidad!A37</f>
        <v>Indica si el servicio utiliza la especificación del OGC “Styled Layer Descriptor Implementation Specification” (SLD) como extensión del OGC WMS para la simbolización de las capas</v>
      </c>
      <c r="E31" s="288"/>
      <c r="F31" s="36" t="s">
        <v>19</v>
      </c>
      <c r="G31" s="30" t="s">
        <v>19</v>
      </c>
      <c r="H31" s="70" t="str">
        <f t="shared" si="14"/>
        <v>N/A</v>
      </c>
      <c r="I31" s="75" t="str">
        <f t="shared" ref="I31" si="15">+IF(G31="No","Si "," ")</f>
        <v xml:space="preserve"> </v>
      </c>
      <c r="J31" s="133"/>
      <c r="K31" s="134"/>
      <c r="L31" s="90">
        <f t="shared" ref="L31:L33" si="16">+IFERROR(J31/K31,0)</f>
        <v>0</v>
      </c>
      <c r="M31" s="164">
        <f>+Compatibilidad!C39</f>
        <v>0</v>
      </c>
      <c r="N31" s="165">
        <f t="shared" ref="N31" si="17">+IF(M31="CUMPLE",1,0)</f>
        <v>0</v>
      </c>
      <c r="O31" s="285"/>
      <c r="P31" s="171">
        <f>+IF(AND($E$29="Si",F31="Si"),(1/$T$29),0)</f>
        <v>0.33333333333333331</v>
      </c>
      <c r="Q31" s="177">
        <f>+IF(AND(L31&gt;0,N31&gt;0),"Revisar, Solo un resultado numérico debe ser mayor a 'cero'",(L31*O29*P31)+(N31*O29*P31))</f>
        <v>0</v>
      </c>
      <c r="R31" s="248"/>
      <c r="S31" s="281"/>
    </row>
    <row r="32" spans="1:20" ht="36" x14ac:dyDescent="0.25">
      <c r="A32" s="243"/>
      <c r="B32" s="279" t="s">
        <v>83</v>
      </c>
      <c r="C32" s="186" t="str">
        <f>+Compatibilidad!A44</f>
        <v>Capas del servicio con el sistema de referencia adecuado</v>
      </c>
      <c r="D32" s="112" t="str">
        <f>+Compatibilidad!A45</f>
        <v>Indica el grado en que la(s) capa(s) del servicio cumplen con el sistema de referencia especificado</v>
      </c>
      <c r="E32" s="253" t="s">
        <v>19</v>
      </c>
      <c r="F32" s="20" t="s">
        <v>19</v>
      </c>
      <c r="G32" s="21" t="s">
        <v>19</v>
      </c>
      <c r="H32" s="61" t="str">
        <f>+IF(G32="Si","X=A/B"," ")</f>
        <v>X=A/B</v>
      </c>
      <c r="I32" s="62" t="str">
        <f>+IF(G32="No","Si "," ")</f>
        <v xml:space="preserve"> </v>
      </c>
      <c r="J32" s="131">
        <f>+Compatibilidad!C47</f>
        <v>0</v>
      </c>
      <c r="K32" s="132">
        <f>+Compatibilidad!C48</f>
        <v>0</v>
      </c>
      <c r="L32" s="85">
        <f t="shared" si="16"/>
        <v>0</v>
      </c>
      <c r="M32" s="159">
        <f>+Compatibilidad!C54</f>
        <v>0</v>
      </c>
      <c r="N32" s="161">
        <f>+IF(M32="CUMPLE",1,0)</f>
        <v>0</v>
      </c>
      <c r="O32" s="245">
        <f>+IF(E32="Si",1/$E$34,0)</f>
        <v>0.33333333333333331</v>
      </c>
      <c r="P32" s="171">
        <f>+IF(AND($E$32="Si",F32="Si"),(1/$T$32),0)</f>
        <v>0.5</v>
      </c>
      <c r="Q32" s="172">
        <f>+IF(AND(L32&gt;0,N32&gt;0),"Revisar, Solo un resultado numérico debe ser mayor a 'cero'",(L32*O32*P32)+(N32*O32*P32))</f>
        <v>0</v>
      </c>
      <c r="R32" s="248"/>
      <c r="S32" s="281"/>
      <c r="T32" s="183">
        <f>+COUNTIF(F32:F33,"Si")</f>
        <v>2</v>
      </c>
    </row>
    <row r="33" spans="1:20" ht="54" customHeight="1" thickBot="1" x14ac:dyDescent="0.3">
      <c r="A33" s="244"/>
      <c r="B33" s="275"/>
      <c r="C33" s="120" t="str">
        <f>+Compatibilidad!A57</f>
        <v>Reproyección del SRC</v>
      </c>
      <c r="D33" s="108" t="str">
        <f>+Compatibilidad!A58</f>
        <v>Indica si el servicio permite reproyectar datos “al vuelo”, es decir si es capaz de transformar la capa cuando es consultada con otro CRS diferente al nativo de esta</v>
      </c>
      <c r="E33" s="254"/>
      <c r="F33" s="22" t="s">
        <v>19</v>
      </c>
      <c r="G33" s="23" t="s">
        <v>19</v>
      </c>
      <c r="H33" s="96" t="str">
        <f t="shared" si="14"/>
        <v>N/A</v>
      </c>
      <c r="I33" s="63" t="str">
        <f>+IF(G33="No","Si "," ")</f>
        <v xml:space="preserve"> </v>
      </c>
      <c r="J33" s="137"/>
      <c r="K33" s="138"/>
      <c r="L33" s="86">
        <f t="shared" si="16"/>
        <v>0</v>
      </c>
      <c r="M33" s="164">
        <f>+Compatibilidad!C60</f>
        <v>0</v>
      </c>
      <c r="N33" s="166">
        <f>+IF(M33="CUMPLE",1,0)</f>
        <v>0</v>
      </c>
      <c r="O33" s="246"/>
      <c r="P33" s="174">
        <f>+IF(AND($E$32="Si",F33="Si"),(1/$T$32),0)</f>
        <v>0.5</v>
      </c>
      <c r="Q33" s="178">
        <f>+IF(AND(L33&gt;0,N33&gt;0),"Revisar, Solo un resultado numérico debe ser mayor a 'cero'",(L33*O32*P33)+(N33*O32*P33))</f>
        <v>0</v>
      </c>
      <c r="R33" s="249"/>
      <c r="S33" s="282"/>
    </row>
    <row r="34" spans="1:20" ht="12.75" customHeight="1" thickBot="1" x14ac:dyDescent="0.3">
      <c r="E34" s="80">
        <f>+COUNTIF(E28:E33,"Si")</f>
        <v>3</v>
      </c>
      <c r="F34" s="79"/>
      <c r="G34" s="79"/>
      <c r="O34" s="176"/>
      <c r="P34" s="176"/>
      <c r="Q34" s="176"/>
    </row>
    <row r="35" spans="1:20" ht="39.9" customHeight="1" thickBot="1" x14ac:dyDescent="0.3">
      <c r="A35" s="250" t="s">
        <v>92</v>
      </c>
      <c r="B35" s="123" t="s">
        <v>46</v>
      </c>
      <c r="C35" s="76" t="str">
        <f>+DatosPublicados!A3</f>
        <v>Cantidad formatos soportados</v>
      </c>
      <c r="D35" s="58" t="str">
        <f>+DatosPublicados!A4</f>
        <v>Indica el grado en que el servicio cumple con los formatos especificados</v>
      </c>
      <c r="E35" s="33" t="s">
        <v>19</v>
      </c>
      <c r="F35" s="28" t="s">
        <v>19</v>
      </c>
      <c r="G35" s="29" t="s">
        <v>19</v>
      </c>
      <c r="H35" s="59" t="str">
        <f t="shared" ref="H35:H38" si="18">+IF(G35="Si","X=A/B"," ")</f>
        <v>X=A/B</v>
      </c>
      <c r="I35" s="60" t="str">
        <f t="shared" ref="I35:I38" si="19">+IF(G35="No","Si "," ")</f>
        <v xml:space="preserve"> </v>
      </c>
      <c r="J35" s="51">
        <f>+DatosPublicados!C6</f>
        <v>0</v>
      </c>
      <c r="K35" s="52">
        <f>+DatosPublicados!C7</f>
        <v>0</v>
      </c>
      <c r="L35" s="89">
        <f t="shared" ref="L35:L38" si="20">+IFERROR(J35/K35,0)</f>
        <v>0</v>
      </c>
      <c r="M35" s="131">
        <f>+DatosPublicados!C13</f>
        <v>0</v>
      </c>
      <c r="N35" s="56">
        <f t="shared" ref="N35:N38" si="21">+IF(M35="CUMPLE",1,0)</f>
        <v>0</v>
      </c>
      <c r="O35" s="81">
        <f>+IF(E35="Si",1/$E$39,0)</f>
        <v>0.25</v>
      </c>
      <c r="P35" s="81">
        <f t="shared" ref="P35:P37" si="22">+IF(AND((E35="Si"),(F35="Si")),1,0)</f>
        <v>1</v>
      </c>
      <c r="Q35" s="177">
        <f t="shared" ref="Q35:Q38" si="23">+IF(AND(L35&gt;0,N35&gt;0),"Revisar, Solo un resultado numérico debe ser mayor a 'cero'",(L35*O35*P35)+(N35*O35*P35))</f>
        <v>0</v>
      </c>
      <c r="R35" s="247">
        <f>+Indice!E16</f>
        <v>0</v>
      </c>
      <c r="S35" s="280">
        <f>+(SUM(Q35:Q38))*R35</f>
        <v>0</v>
      </c>
    </row>
    <row r="36" spans="1:20" ht="80.400000000000006" customHeight="1" thickBot="1" x14ac:dyDescent="0.3">
      <c r="A36" s="251" t="s">
        <v>92</v>
      </c>
      <c r="B36" s="123" t="s">
        <v>47</v>
      </c>
      <c r="C36" s="129" t="str">
        <f>+DatosPublicados!A18</f>
        <v xml:space="preserve">Cumplimiento de las características de los datos abiertos </v>
      </c>
      <c r="D36" s="119" t="str">
        <f>+DatosPublicados!A19</f>
        <v>Indica cuales de las 8 características de Datos abiertos cumple la capa:
Las características son: Completos, Primarios, Oportunos, Accesibles, Procesables, Acceso indiscriminado, No-Propietarios, Libres de licencias</v>
      </c>
      <c r="E36" s="33" t="s">
        <v>19</v>
      </c>
      <c r="F36" s="28" t="s">
        <v>19</v>
      </c>
      <c r="G36" s="29" t="s">
        <v>19</v>
      </c>
      <c r="H36" s="92" t="str">
        <f>+IF(G36="Si","Ver Fórmula"," ")</f>
        <v>Ver Fórmula</v>
      </c>
      <c r="I36" s="60" t="str">
        <f t="shared" si="19"/>
        <v xml:space="preserve"> </v>
      </c>
      <c r="J36" s="51"/>
      <c r="K36" s="52"/>
      <c r="L36" s="89">
        <f t="shared" si="20"/>
        <v>0</v>
      </c>
      <c r="M36" s="131">
        <f>+DatosPublicados!C26</f>
        <v>0</v>
      </c>
      <c r="N36" s="56">
        <f t="shared" si="21"/>
        <v>0</v>
      </c>
      <c r="O36" s="81">
        <f>+IF(E36="Si",1/$E$39,0)</f>
        <v>0.25</v>
      </c>
      <c r="P36" s="81">
        <f t="shared" si="22"/>
        <v>1</v>
      </c>
      <c r="Q36" s="177">
        <f t="shared" si="23"/>
        <v>0</v>
      </c>
      <c r="R36" s="248"/>
      <c r="S36" s="281"/>
    </row>
    <row r="37" spans="1:20" ht="39.9" customHeight="1" thickBot="1" x14ac:dyDescent="0.3">
      <c r="A37" s="251"/>
      <c r="B37" s="123" t="s">
        <v>48</v>
      </c>
      <c r="C37" s="129" t="str">
        <f>+DatosPublicados!A31</f>
        <v>Cantidad de capas de competencia de la entidad</v>
      </c>
      <c r="D37" s="58" t="str">
        <f>+DatosPublicados!A32</f>
        <v xml:space="preserve">¿Qué cantidad de las capas del servicio son competencia de la entidad que publica el servicio? </v>
      </c>
      <c r="E37" s="33" t="s">
        <v>19</v>
      </c>
      <c r="F37" s="28" t="s">
        <v>19</v>
      </c>
      <c r="G37" s="29" t="s">
        <v>19</v>
      </c>
      <c r="H37" s="59" t="str">
        <f t="shared" si="18"/>
        <v>X=A/B</v>
      </c>
      <c r="I37" s="60" t="str">
        <f t="shared" si="19"/>
        <v xml:space="preserve"> </v>
      </c>
      <c r="J37" s="51">
        <f>+DatosPublicados!C34</f>
        <v>0</v>
      </c>
      <c r="K37" s="52">
        <f>+DatosPublicados!C35</f>
        <v>0</v>
      </c>
      <c r="L37" s="89">
        <f t="shared" si="20"/>
        <v>0</v>
      </c>
      <c r="M37" s="131">
        <f>+DatosPublicados!C41</f>
        <v>0</v>
      </c>
      <c r="N37" s="56">
        <f t="shared" si="21"/>
        <v>0</v>
      </c>
      <c r="O37" s="81">
        <f>+IF(E37="Si",1/$E$39,0)</f>
        <v>0.25</v>
      </c>
      <c r="P37" s="81">
        <f t="shared" si="22"/>
        <v>1</v>
      </c>
      <c r="Q37" s="177">
        <f t="shared" si="23"/>
        <v>0</v>
      </c>
      <c r="R37" s="248"/>
      <c r="S37" s="281"/>
    </row>
    <row r="38" spans="1:20" ht="39.9" customHeight="1" thickBot="1" x14ac:dyDescent="0.3">
      <c r="A38" s="252"/>
      <c r="B38" s="123" t="s">
        <v>49</v>
      </c>
      <c r="C38" s="76" t="str">
        <f>+DatosPublicados!A46</f>
        <v>Cantidad de capas con licenciamiento</v>
      </c>
      <c r="D38" s="58" t="str">
        <f>+DatosPublicados!A47</f>
        <v>¿Qué cantidad de las capas publicadas por el servicio tienen definido algún tipo de licenciamiento?</v>
      </c>
      <c r="E38" s="34" t="s">
        <v>19</v>
      </c>
      <c r="F38" s="28" t="s">
        <v>19</v>
      </c>
      <c r="G38" s="29" t="s">
        <v>19</v>
      </c>
      <c r="H38" s="59" t="str">
        <f t="shared" si="18"/>
        <v>X=A/B</v>
      </c>
      <c r="I38" s="60" t="str">
        <f t="shared" si="19"/>
        <v xml:space="preserve"> </v>
      </c>
      <c r="J38" s="51">
        <f>+DatosPublicados!C49</f>
        <v>0</v>
      </c>
      <c r="K38" s="52">
        <f>+DatosPublicados!C50</f>
        <v>0</v>
      </c>
      <c r="L38" s="89">
        <f t="shared" si="20"/>
        <v>0</v>
      </c>
      <c r="M38" s="131">
        <f>+DatosPublicados!C56</f>
        <v>0</v>
      </c>
      <c r="N38" s="56">
        <f t="shared" si="21"/>
        <v>0</v>
      </c>
      <c r="O38" s="81">
        <f>+IF(E38="Si",1/$E$39,0)</f>
        <v>0.25</v>
      </c>
      <c r="P38" s="81">
        <f>+IF(AND((E38="Si"),(F38="Si")),1,0)</f>
        <v>1</v>
      </c>
      <c r="Q38" s="169">
        <f t="shared" si="23"/>
        <v>0</v>
      </c>
      <c r="R38" s="249"/>
      <c r="S38" s="282"/>
    </row>
    <row r="39" spans="1:20" ht="12.75" customHeight="1" thickBot="1" x14ac:dyDescent="0.3">
      <c r="E39" s="80">
        <f>+COUNTIF(E35:E38,"Si")</f>
        <v>4</v>
      </c>
      <c r="F39" s="79"/>
      <c r="G39" s="79"/>
      <c r="O39" s="176"/>
      <c r="P39" s="176"/>
      <c r="Q39" s="176"/>
    </row>
    <row r="40" spans="1:20" ht="50.1" customHeight="1" thickBot="1" x14ac:dyDescent="0.3">
      <c r="A40" s="289" t="s">
        <v>93</v>
      </c>
      <c r="B40" s="274" t="s">
        <v>221</v>
      </c>
      <c r="C40" s="117" t="str">
        <f>+Metadatos!A3</f>
        <v>Registro en Catálogo</v>
      </c>
      <c r="D40" s="68" t="str">
        <f>+Metadatos!A4</f>
        <v>¿Los metadatos de las capas publicadas por el servicio se encuentran registrados en algún catálogo de metadatos?</v>
      </c>
      <c r="E40" s="286" t="s">
        <v>19</v>
      </c>
      <c r="F40" s="20" t="s">
        <v>19</v>
      </c>
      <c r="G40" s="21" t="s">
        <v>19</v>
      </c>
      <c r="H40" s="61" t="str">
        <f>+IF(G40="Si","X=A/B"," ")</f>
        <v>X=A/B</v>
      </c>
      <c r="I40" s="62" t="str">
        <f>+IF(G40="No","Si "," ")</f>
        <v xml:space="preserve"> </v>
      </c>
      <c r="J40" s="131"/>
      <c r="K40" s="132"/>
      <c r="L40" s="85">
        <f t="shared" ref="L40:L42" si="24">+IFERROR(J40/K40,0)</f>
        <v>0</v>
      </c>
      <c r="M40" s="131">
        <f>+Metadatos!C6</f>
        <v>0</v>
      </c>
      <c r="N40" s="156">
        <f>+IF(M40="CUMPLE",1,0)</f>
        <v>0</v>
      </c>
      <c r="O40" s="283">
        <f>+IF(AND($E$40="Si"),(1/$E$46),0)</f>
        <v>0.33333333333333331</v>
      </c>
      <c r="P40" s="171">
        <f>+IF(AND($E$40="Si",F40="Si"),(1/$T$40),0)</f>
        <v>0.5</v>
      </c>
      <c r="Q40" s="172">
        <f>+IF(AND(L40&gt;0,N40&gt;0),"Revisar, Solo un resultado numérico debe ser mayor a 'cero'",(L40*O40*P40)+(N40*O40*P40))</f>
        <v>0</v>
      </c>
      <c r="R40" s="247">
        <f>+Indice!E17</f>
        <v>0</v>
      </c>
      <c r="S40" s="280">
        <f>+(SUM(Q40:Q45))*R40</f>
        <v>0</v>
      </c>
      <c r="T40" s="183">
        <f>+COUNTIF(F40:F41,"Si")</f>
        <v>2</v>
      </c>
    </row>
    <row r="41" spans="1:20" ht="39.9" customHeight="1" thickBot="1" x14ac:dyDescent="0.3">
      <c r="A41" s="290"/>
      <c r="B41" s="275"/>
      <c r="C41" s="120" t="str">
        <f>+Metadatos!A9</f>
        <v>Manejo de metadatos en servicio CSW</v>
      </c>
      <c r="D41" s="102" t="str">
        <f>+Metadatos!A10</f>
        <v>¿La entidad dueña del dato cuenta con un servicio CSW para la búsqueda de metadatos?</v>
      </c>
      <c r="E41" s="288"/>
      <c r="F41" s="22" t="s">
        <v>19</v>
      </c>
      <c r="G41" s="23" t="s">
        <v>19</v>
      </c>
      <c r="H41" s="69" t="str">
        <f>+IF(G41="Si","X=A/B"," ")</f>
        <v>X=A/B</v>
      </c>
      <c r="I41" s="63" t="str">
        <f>+IF(G41="No","Si "," ")</f>
        <v xml:space="preserve"> </v>
      </c>
      <c r="J41" s="137"/>
      <c r="K41" s="138"/>
      <c r="L41" s="86">
        <f t="shared" si="24"/>
        <v>0</v>
      </c>
      <c r="M41" s="139">
        <f>+Metadatos!C12</f>
        <v>0</v>
      </c>
      <c r="N41" s="157">
        <f>+IF(M41="CUMPLE",1,0)</f>
        <v>0</v>
      </c>
      <c r="O41" s="285"/>
      <c r="P41" s="171">
        <f>+IF(AND($E$40="Si",F41="Si"),(1/$T$40),0)</f>
        <v>0.5</v>
      </c>
      <c r="Q41" s="182">
        <f>+IF(AND(L41&gt;0,N41&gt;0),"Revisar, Solo un resultado numérico debe ser mayor a 'cero'",(L41*O40*P41)+(N41*O40*P41))</f>
        <v>0</v>
      </c>
      <c r="R41" s="248"/>
      <c r="S41" s="281"/>
    </row>
    <row r="42" spans="1:20" ht="50.1" customHeight="1" thickBot="1" x14ac:dyDescent="0.3">
      <c r="A42" s="290"/>
      <c r="B42" s="57" t="s">
        <v>205</v>
      </c>
      <c r="C42" s="76" t="str">
        <f>+Metadatos!A17</f>
        <v>Publicación de acuerdo con el perfil</v>
      </c>
      <c r="D42" s="58" t="str">
        <f>+Metadatos!A18</f>
        <v>¿Qué porcentaje de los metadatos que son publicados cumplen con el perfil de metadatos?</v>
      </c>
      <c r="E42" s="49" t="s">
        <v>19</v>
      </c>
      <c r="F42" s="28" t="s">
        <v>19</v>
      </c>
      <c r="G42" s="29" t="s">
        <v>19</v>
      </c>
      <c r="H42" s="59" t="str">
        <f>+IF(G42="Si","X=A/B"," ")</f>
        <v>X=A/B</v>
      </c>
      <c r="I42" s="60" t="str">
        <f>+IF(G42="No","Si "," ")</f>
        <v xml:space="preserve"> </v>
      </c>
      <c r="J42" s="51"/>
      <c r="K42" s="52"/>
      <c r="L42" s="89">
        <f t="shared" si="24"/>
        <v>0</v>
      </c>
      <c r="M42" s="51">
        <f>+Metadatos!C27</f>
        <v>0</v>
      </c>
      <c r="N42" s="56">
        <f>+IF(M42="CUMPLE",1,0)</f>
        <v>0</v>
      </c>
      <c r="O42" s="98">
        <f>+IF(AND($E$42="Si"),(1/$E$46),0)</f>
        <v>0.33333333333333331</v>
      </c>
      <c r="P42" s="81">
        <f>+IF(AND((E42="Si"),(F42="Si")),1,0)</f>
        <v>1</v>
      </c>
      <c r="Q42" s="169">
        <f>+IF(AND(L42&gt;0,N42&gt;0),"Revisar, Solo un resultado numérico debe ser mayor a 'cero'",(L42*O42*P42)+(N42*O42*P42))</f>
        <v>0</v>
      </c>
      <c r="R42" s="248"/>
      <c r="S42" s="281"/>
      <c r="T42" s="183">
        <f>+COUNTIF(F42:F42,"Si")</f>
        <v>1</v>
      </c>
    </row>
    <row r="43" spans="1:20" ht="39.9" customHeight="1" thickBot="1" x14ac:dyDescent="0.3">
      <c r="A43" s="290"/>
      <c r="B43" s="279" t="s">
        <v>206</v>
      </c>
      <c r="C43" s="184" t="str">
        <f>+Metadatos!A32</f>
        <v>Información de calidad</v>
      </c>
      <c r="D43" s="110" t="str">
        <f>+Metadatos!A33</f>
        <v>¿Qué porcentaje de los metadatos que son publicados tienen información sobre la calidad de los datos?</v>
      </c>
      <c r="E43" s="287" t="s">
        <v>19</v>
      </c>
      <c r="F43" s="24" t="s">
        <v>19</v>
      </c>
      <c r="G43" s="25" t="s">
        <v>19</v>
      </c>
      <c r="H43" s="70" t="str">
        <f t="shared" ref="H43:H45" si="25">+IF(G43="Si","X=A/B"," ")</f>
        <v>X=A/B</v>
      </c>
      <c r="I43" s="71" t="str">
        <f t="shared" ref="I43:I45" si="26">+IF(G43="No","Si "," ")</f>
        <v xml:space="preserve"> </v>
      </c>
      <c r="J43" s="139">
        <f>+Metadatos!C35</f>
        <v>0</v>
      </c>
      <c r="K43" s="140">
        <f>+Metadatos!C36</f>
        <v>0</v>
      </c>
      <c r="L43" s="87">
        <f t="shared" ref="L43:L45" si="27">+IFERROR(J43/K43,0)</f>
        <v>0</v>
      </c>
      <c r="M43" s="139">
        <f>+Metadatos!C42</f>
        <v>0</v>
      </c>
      <c r="N43" s="185">
        <f t="shared" ref="N43:N45" si="28">+IF(M43="CUMPLE",1,0)</f>
        <v>0</v>
      </c>
      <c r="O43" s="284">
        <f>+IF(E43="Si",1/$E$46,0)</f>
        <v>0.33333333333333331</v>
      </c>
      <c r="P43" s="181">
        <f>+IF(AND($E$43="Si",F43="Si"),(1/$T$43),0)</f>
        <v>0.33333333333333331</v>
      </c>
      <c r="Q43" s="182">
        <f>+IF(AND(L43&gt;0,N43&gt;0),"Revisar, Solo un resultado numérico debe ser mayor a 'cero'",(L43*O43*P43)+(N43*O43*P43))</f>
        <v>0</v>
      </c>
      <c r="R43" s="248"/>
      <c r="S43" s="281"/>
      <c r="T43" s="183">
        <f>+COUNTIF(F43:F45,"Si")</f>
        <v>3</v>
      </c>
    </row>
    <row r="44" spans="1:20" ht="39.9" customHeight="1" thickBot="1" x14ac:dyDescent="0.3">
      <c r="A44" s="290"/>
      <c r="B44" s="279"/>
      <c r="C44" s="130" t="str">
        <f>+Metadatos!A45</f>
        <v>Fecha del dato</v>
      </c>
      <c r="D44" s="127" t="str">
        <f>+Metadatos!A46</f>
        <v>¿Qué porcentaje de los metadatos tiene la fecha en la cual se generó el dato de la capa publicada?</v>
      </c>
      <c r="E44" s="287"/>
      <c r="F44" s="31" t="s">
        <v>19</v>
      </c>
      <c r="G44" s="31" t="s">
        <v>19</v>
      </c>
      <c r="H44" s="77" t="str">
        <f t="shared" si="25"/>
        <v>X=A/B</v>
      </c>
      <c r="I44" s="78" t="str">
        <f t="shared" si="26"/>
        <v xml:space="preserve"> </v>
      </c>
      <c r="J44" s="143">
        <f>+Metadatos!C48</f>
        <v>0</v>
      </c>
      <c r="K44" s="144">
        <f>+Metadatos!C49</f>
        <v>0</v>
      </c>
      <c r="L44" s="91">
        <f t="shared" si="27"/>
        <v>0</v>
      </c>
      <c r="M44" s="143">
        <f>+Metadatos!C55</f>
        <v>0</v>
      </c>
      <c r="N44" s="167">
        <f t="shared" si="28"/>
        <v>0</v>
      </c>
      <c r="O44" s="284"/>
      <c r="P44" s="171">
        <f>+IF(AND($E$43="Si",F44="Si"),(1/$T$43),0)</f>
        <v>0.33333333333333331</v>
      </c>
      <c r="Q44" s="177">
        <f>+IF(AND(L44&gt;0,N44&gt;0),"Revisar, Solo un resultado numérico debe ser mayor a 'cero'",(L44*O43*P44)+(N44*O43*P44))</f>
        <v>0</v>
      </c>
      <c r="R44" s="248"/>
      <c r="S44" s="281"/>
    </row>
    <row r="45" spans="1:20" ht="39.9" customHeight="1" thickBot="1" x14ac:dyDescent="0.3">
      <c r="A45" s="291"/>
      <c r="B45" s="275"/>
      <c r="C45" s="120" t="str">
        <f>+Metadatos!A58</f>
        <v>Completitud de atributos</v>
      </c>
      <c r="D45" s="102" t="str">
        <f>+Metadatos!A59</f>
        <v>¿Qué porcentaje de los metadatos en sus atributos cuenta con los datos principales?</v>
      </c>
      <c r="E45" s="288"/>
      <c r="F45" s="36" t="s">
        <v>19</v>
      </c>
      <c r="G45" s="30" t="s">
        <v>19</v>
      </c>
      <c r="H45" s="74" t="str">
        <f t="shared" si="25"/>
        <v>X=A/B</v>
      </c>
      <c r="I45" s="75" t="str">
        <f t="shared" si="26"/>
        <v xml:space="preserve"> </v>
      </c>
      <c r="J45" s="133">
        <f>+Metadatos!C61</f>
        <v>0</v>
      </c>
      <c r="K45" s="134">
        <f>+Metadatos!C62</f>
        <v>0</v>
      </c>
      <c r="L45" s="90">
        <f t="shared" si="27"/>
        <v>0</v>
      </c>
      <c r="M45" s="133">
        <f>+Metadatos!C68</f>
        <v>0</v>
      </c>
      <c r="N45" s="168">
        <f t="shared" si="28"/>
        <v>0</v>
      </c>
      <c r="O45" s="285"/>
      <c r="P45" s="98">
        <f>+IF(AND($E$43="Si",F45="Si"),(1/$T$43),0)</f>
        <v>0.33333333333333331</v>
      </c>
      <c r="Q45" s="169">
        <f>+IF(AND(L45&gt;0,N45&gt;0),"Revisar, Solo un resultado numérico debe ser mayor a 'cero'",(L45*O43*P45)+(N45*O43*P45))</f>
        <v>0</v>
      </c>
      <c r="R45" s="249"/>
      <c r="S45" s="282"/>
    </row>
    <row r="46" spans="1:20" ht="12.75" customHeight="1" thickBot="1" x14ac:dyDescent="0.3">
      <c r="E46" s="65">
        <f>+COUNTIF(E40:E45,"Si")</f>
        <v>3</v>
      </c>
    </row>
    <row r="47" spans="1:20" ht="20.100000000000001" customHeight="1" thickBot="1" x14ac:dyDescent="0.3">
      <c r="A47" s="228" t="s">
        <v>222</v>
      </c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30"/>
      <c r="S47" s="97">
        <f>SUM(S3:S45)</f>
        <v>0</v>
      </c>
    </row>
    <row r="48" spans="1:20" ht="15" customHeight="1" x14ac:dyDescent="0.25"/>
  </sheetData>
  <sheetProtection algorithmName="SHA-512" hashValue="+shYXZjQIIwujLbuMEimOqdcLqwBuVZ0a6Nc2C2fPWMYcVHq7VvDO+ai5KjIeryfAngqNS6Tle7dnRwo8AKlFQ==" saltValue="CHG8R+6gG8HwkwiQqf1dXA==" spinCount="100000" sheet="1" objects="1" scenarios="1"/>
  <mergeCells count="74">
    <mergeCell ref="A40:A45"/>
    <mergeCell ref="B43:B45"/>
    <mergeCell ref="B32:B33"/>
    <mergeCell ref="B29:B31"/>
    <mergeCell ref="A28:A33"/>
    <mergeCell ref="B40:B41"/>
    <mergeCell ref="S35:S38"/>
    <mergeCell ref="O32:O33"/>
    <mergeCell ref="R35:R38"/>
    <mergeCell ref="E43:E45"/>
    <mergeCell ref="O43:O45"/>
    <mergeCell ref="E40:E41"/>
    <mergeCell ref="S40:S45"/>
    <mergeCell ref="O40:O41"/>
    <mergeCell ref="B25:B26"/>
    <mergeCell ref="B23:B24"/>
    <mergeCell ref="B20:B21"/>
    <mergeCell ref="R28:R33"/>
    <mergeCell ref="S28:S33"/>
    <mergeCell ref="O29:O31"/>
    <mergeCell ref="E29:E31"/>
    <mergeCell ref="S20:S26"/>
    <mergeCell ref="E20:E21"/>
    <mergeCell ref="O20:O21"/>
    <mergeCell ref="E23:E24"/>
    <mergeCell ref="O23:O24"/>
    <mergeCell ref="S15:S18"/>
    <mergeCell ref="B15:B16"/>
    <mergeCell ref="B17:B18"/>
    <mergeCell ref="A7:A13"/>
    <mergeCell ref="B10:B11"/>
    <mergeCell ref="B8:B9"/>
    <mergeCell ref="O8:O9"/>
    <mergeCell ref="O10:O11"/>
    <mergeCell ref="A15:A18"/>
    <mergeCell ref="E15:E16"/>
    <mergeCell ref="O15:O16"/>
    <mergeCell ref="E17:E18"/>
    <mergeCell ref="O17:O18"/>
    <mergeCell ref="E8:E9"/>
    <mergeCell ref="E10:E11"/>
    <mergeCell ref="R7:R13"/>
    <mergeCell ref="S1:S2"/>
    <mergeCell ref="D1:D2"/>
    <mergeCell ref="C1:C2"/>
    <mergeCell ref="S7:S13"/>
    <mergeCell ref="R15:R18"/>
    <mergeCell ref="E4:E5"/>
    <mergeCell ref="O4:O5"/>
    <mergeCell ref="R3:R5"/>
    <mergeCell ref="S3:S5"/>
    <mergeCell ref="M1:M2"/>
    <mergeCell ref="N1:N2"/>
    <mergeCell ref="O1:O2"/>
    <mergeCell ref="P1:P2"/>
    <mergeCell ref="H1:I1"/>
    <mergeCell ref="L1:L2"/>
    <mergeCell ref="J1:K1"/>
    <mergeCell ref="B1:B2"/>
    <mergeCell ref="A1:A2"/>
    <mergeCell ref="E1:E2"/>
    <mergeCell ref="F1:F2"/>
    <mergeCell ref="A47:R47"/>
    <mergeCell ref="Q1:Q2"/>
    <mergeCell ref="R1:R2"/>
    <mergeCell ref="B4:B5"/>
    <mergeCell ref="A3:A5"/>
    <mergeCell ref="E25:E26"/>
    <mergeCell ref="A20:A26"/>
    <mergeCell ref="O25:O26"/>
    <mergeCell ref="R20:R26"/>
    <mergeCell ref="A35:A38"/>
    <mergeCell ref="E32:E33"/>
    <mergeCell ref="R40:R45"/>
  </mergeCells>
  <conditionalFormatting sqref="H3">
    <cfRule type="cellIs" dxfId="158" priority="85" operator="equal">
      <formula>"G3=""Si"""</formula>
    </cfRule>
    <cfRule type="cellIs" dxfId="157" priority="84" operator="equal">
      <formula>"Si"</formula>
    </cfRule>
    <cfRule type="containsText" dxfId="156" priority="82" operator="containsText" text="Ver formula">
      <formula>NOT(ISERROR(SEARCH("Ver formula",H3)))</formula>
    </cfRule>
    <cfRule type="cellIs" dxfId="154" priority="86" operator="equal">
      <formula>$G$3="Si"</formula>
    </cfRule>
  </conditionalFormatting>
  <conditionalFormatting sqref="H3:H5">
    <cfRule type="cellIs" dxfId="153" priority="112" operator="equal">
      <formula>$G$7=si</formula>
    </cfRule>
    <cfRule type="cellIs" dxfId="152" priority="113" operator="equal">
      <formula>"Si"</formula>
    </cfRule>
    <cfRule type="cellIs" dxfId="151" priority="114" operator="equal">
      <formula>$G$7="Si"</formula>
    </cfRule>
    <cfRule type="cellIs" dxfId="150" priority="120" operator="equal">
      <formula>"X=A/B"</formula>
    </cfRule>
  </conditionalFormatting>
  <conditionalFormatting sqref="H5">
    <cfRule type="cellIs" dxfId="147" priority="110" operator="equal">
      <formula>$G$7="Si"</formula>
    </cfRule>
    <cfRule type="cellIs" dxfId="146" priority="109" operator="equal">
      <formula>"Si"</formula>
    </cfRule>
    <cfRule type="cellIs" dxfId="145" priority="108" operator="equal">
      <formula>$G$7=si</formula>
    </cfRule>
    <cfRule type="cellIs" dxfId="144" priority="80" operator="equal">
      <formula>"Si"</formula>
    </cfRule>
    <cfRule type="cellIs" dxfId="143" priority="77" operator="equal">
      <formula>$G$3="Si"</formula>
    </cfRule>
    <cfRule type="cellIs" dxfId="142" priority="76" operator="equal">
      <formula>"G3=""Si"""</formula>
    </cfRule>
    <cfRule type="cellIs" dxfId="140" priority="75" operator="equal">
      <formula>"Si"</formula>
    </cfRule>
    <cfRule type="cellIs" dxfId="139" priority="79" operator="equal">
      <formula>$G$7=si</formula>
    </cfRule>
    <cfRule type="cellIs" dxfId="137" priority="81" operator="equal">
      <formula>$G$7="Si"</formula>
    </cfRule>
    <cfRule type="containsText" dxfId="136" priority="73" operator="containsText" text="Ver formula">
      <formula>NOT(ISERROR(SEARCH("Ver formula",H5)))</formula>
    </cfRule>
  </conditionalFormatting>
  <conditionalFormatting sqref="H7:H13">
    <cfRule type="cellIs" dxfId="135" priority="506" operator="equal">
      <formula>"X=A/B"</formula>
    </cfRule>
  </conditionalFormatting>
  <conditionalFormatting sqref="H8">
    <cfRule type="cellIs" dxfId="134" priority="58" operator="equal">
      <formula>"X = 1 - A/B"</formula>
    </cfRule>
  </conditionalFormatting>
  <conditionalFormatting sqref="H15:H16">
    <cfRule type="cellIs" dxfId="133" priority="480" operator="equal">
      <formula>"X=A/B"</formula>
    </cfRule>
  </conditionalFormatting>
  <conditionalFormatting sqref="H17">
    <cfRule type="cellIs" dxfId="132" priority="68" operator="equal">
      <formula>"X=A/B"</formula>
    </cfRule>
    <cfRule type="containsText" dxfId="131" priority="59" operator="containsText" text="Ver formula">
      <formula>NOT(ISERROR(SEARCH("Ver formula",H17)))</formula>
    </cfRule>
    <cfRule type="cellIs" dxfId="130" priority="61" operator="equal">
      <formula>"Si"</formula>
    </cfRule>
    <cfRule type="cellIs" dxfId="129" priority="62" operator="equal">
      <formula>"G3=""Si"""</formula>
    </cfRule>
    <cfRule type="cellIs" dxfId="127" priority="65" operator="equal">
      <formula>$G$7=si</formula>
    </cfRule>
    <cfRule type="cellIs" dxfId="126" priority="63" operator="equal">
      <formula>$G$3="Si"</formula>
    </cfRule>
    <cfRule type="cellIs" dxfId="125" priority="66" operator="equal">
      <formula>"Si"</formula>
    </cfRule>
    <cfRule type="cellIs" dxfId="124" priority="67" operator="equal">
      <formula>$G$7="Si"</formula>
    </cfRule>
  </conditionalFormatting>
  <conditionalFormatting sqref="H18">
    <cfRule type="cellIs" dxfId="122" priority="442" operator="equal">
      <formula>"X=A/B"</formula>
    </cfRule>
  </conditionalFormatting>
  <conditionalFormatting sqref="H20:H21">
    <cfRule type="cellIs" dxfId="121" priority="417" operator="equal">
      <formula>"X=A/B"</formula>
    </cfRule>
  </conditionalFormatting>
  <conditionalFormatting sqref="H22:H26">
    <cfRule type="cellIs" dxfId="120" priority="379" operator="equal">
      <formula>"X=A/B"</formula>
    </cfRule>
  </conditionalFormatting>
  <conditionalFormatting sqref="H28">
    <cfRule type="cellIs" dxfId="119" priority="250" operator="equal">
      <formula>"X=A/B"</formula>
    </cfRule>
  </conditionalFormatting>
  <conditionalFormatting sqref="H29:H31">
    <cfRule type="cellIs" dxfId="118" priority="57" operator="equal">
      <formula>"N/A"</formula>
    </cfRule>
    <cfRule type="cellIs" dxfId="117" priority="226" operator="equal">
      <formula>"Si"</formula>
    </cfRule>
  </conditionalFormatting>
  <conditionalFormatting sqref="H29:H32">
    <cfRule type="cellIs" dxfId="116" priority="233" operator="equal">
      <formula>"X=A/B"</formula>
    </cfRule>
    <cfRule type="cellIs" dxfId="115" priority="225" operator="equal">
      <formula>$G$7=si</formula>
    </cfRule>
    <cfRule type="cellIs" dxfId="114" priority="227" operator="equal">
      <formula>$G$7="Si"</formula>
    </cfRule>
  </conditionalFormatting>
  <conditionalFormatting sqref="H33">
    <cfRule type="cellIs" dxfId="112" priority="51" operator="equal">
      <formula>"N/A"</formula>
    </cfRule>
    <cfRule type="cellIs" dxfId="110" priority="53" operator="equal">
      <formula>$G$7=si</formula>
    </cfRule>
    <cfRule type="cellIs" dxfId="109" priority="54" operator="equal">
      <formula>"Si"</formula>
    </cfRule>
    <cfRule type="cellIs" dxfId="108" priority="56" operator="equal">
      <formula>"X=A/B"</formula>
    </cfRule>
    <cfRule type="cellIs" dxfId="107" priority="55" operator="equal">
      <formula>$G$7="Si"</formula>
    </cfRule>
  </conditionalFormatting>
  <conditionalFormatting sqref="H35:H38">
    <cfRule type="cellIs" dxfId="106" priority="208" operator="equal">
      <formula>"X=A/B"</formula>
    </cfRule>
  </conditionalFormatting>
  <conditionalFormatting sqref="H36">
    <cfRule type="cellIs" dxfId="105" priority="50" operator="equal">
      <formula>"Ver Fórmula"</formula>
    </cfRule>
  </conditionalFormatting>
  <conditionalFormatting sqref="H40:H45">
    <cfRule type="cellIs" dxfId="104" priority="14" operator="equal">
      <formula>"X=A/B"</formula>
    </cfRule>
  </conditionalFormatting>
  <conditionalFormatting sqref="H3:I3">
    <cfRule type="cellIs" dxfId="102" priority="125" operator="equal">
      <formula>$G$7=si</formula>
    </cfRule>
    <cfRule type="cellIs" dxfId="101" priority="127" operator="equal">
      <formula>$G$7="Si"</formula>
    </cfRule>
    <cfRule type="cellIs" dxfId="100" priority="126" operator="equal">
      <formula>"Si"</formula>
    </cfRule>
  </conditionalFormatting>
  <conditionalFormatting sqref="H7:I7 H43:I45">
    <cfRule type="cellIs" dxfId="98" priority="511" operator="equal">
      <formula>$G$7=si</formula>
    </cfRule>
    <cfRule type="cellIs" dxfId="97" priority="512" operator="equal">
      <formula>"Si"</formula>
    </cfRule>
    <cfRule type="cellIs" dxfId="96" priority="513" operator="equal">
      <formula>$G$7="Si"</formula>
    </cfRule>
  </conditionalFormatting>
  <conditionalFormatting sqref="H8:I13">
    <cfRule type="cellIs" dxfId="94" priority="485" operator="equal">
      <formula>$G$7=si</formula>
    </cfRule>
    <cfRule type="cellIs" dxfId="93" priority="487" operator="equal">
      <formula>$G$7="Si"</formula>
    </cfRule>
    <cfRule type="cellIs" dxfId="92" priority="486" operator="equal">
      <formula>"Si"</formula>
    </cfRule>
  </conditionalFormatting>
  <conditionalFormatting sqref="H15:I18">
    <cfRule type="cellIs" dxfId="90" priority="70" operator="equal">
      <formula>$G$7=si</formula>
    </cfRule>
    <cfRule type="cellIs" dxfId="89" priority="71" operator="equal">
      <formula>"Si"</formula>
    </cfRule>
    <cfRule type="cellIs" dxfId="88" priority="72" operator="equal">
      <formula>$G$7="Si"</formula>
    </cfRule>
  </conditionalFormatting>
  <conditionalFormatting sqref="H20:I22">
    <cfRule type="cellIs" dxfId="86" priority="393" operator="equal">
      <formula>$G$7=si</formula>
    </cfRule>
    <cfRule type="cellIs" dxfId="85" priority="394" operator="equal">
      <formula>"Si"</formula>
    </cfRule>
    <cfRule type="cellIs" dxfId="84" priority="395" operator="equal">
      <formula>$G$7="Si"</formula>
    </cfRule>
  </conditionalFormatting>
  <conditionalFormatting sqref="H23:I26">
    <cfRule type="cellIs" dxfId="83" priority="344" operator="equal">
      <formula>"Si"</formula>
    </cfRule>
    <cfRule type="cellIs" dxfId="81" priority="343" operator="equal">
      <formula>$G$7=si</formula>
    </cfRule>
    <cfRule type="cellIs" dxfId="80" priority="345" operator="equal">
      <formula>$G$7="Si"</formula>
    </cfRule>
  </conditionalFormatting>
  <conditionalFormatting sqref="H28:I28">
    <cfRule type="cellIs" dxfId="79" priority="239" operator="equal">
      <formula>"Si"</formula>
    </cfRule>
    <cfRule type="cellIs" dxfId="78" priority="240" operator="equal">
      <formula>$G$7="Si"</formula>
    </cfRule>
    <cfRule type="cellIs" dxfId="76" priority="238" operator="equal">
      <formula>$G$7=si</formula>
    </cfRule>
  </conditionalFormatting>
  <conditionalFormatting sqref="H32:I32">
    <cfRule type="cellIs" dxfId="75" priority="260" operator="equal">
      <formula>"Si"</formula>
    </cfRule>
  </conditionalFormatting>
  <conditionalFormatting sqref="H35:I38">
    <cfRule type="cellIs" dxfId="74" priority="197" operator="equal">
      <formula>"Si"</formula>
    </cfRule>
    <cfRule type="cellIs" dxfId="73" priority="196" operator="equal">
      <formula>$G$7=si</formula>
    </cfRule>
    <cfRule type="cellIs" dxfId="71" priority="198" operator="equal">
      <formula>$G$7="Si"</formula>
    </cfRule>
  </conditionalFormatting>
  <conditionalFormatting sqref="H40:I42">
    <cfRule type="cellIs" dxfId="70" priority="2" operator="equal">
      <formula>$G$7=si</formula>
    </cfRule>
    <cfRule type="cellIs" dxfId="69" priority="3" operator="equal">
      <formula>"Si"</formula>
    </cfRule>
    <cfRule type="cellIs" dxfId="68" priority="4" operator="equal">
      <formula>$G$7="Si"</formula>
    </cfRule>
  </conditionalFormatting>
  <conditionalFormatting sqref="I2">
    <cfRule type="cellIs" dxfId="66" priority="98" operator="equal">
      <formula>$G$7="Si"</formula>
    </cfRule>
    <cfRule type="cellIs" dxfId="65" priority="96" operator="equal">
      <formula>$G$7=si</formula>
    </cfRule>
    <cfRule type="cellIs" dxfId="63" priority="93" operator="equal">
      <formula>"No"</formula>
    </cfRule>
    <cfRule type="cellIs" dxfId="62" priority="91" operator="equal">
      <formula>"Si"</formula>
    </cfRule>
    <cfRule type="cellIs" dxfId="61" priority="90" operator="equal">
      <formula>"""Si"""</formula>
    </cfRule>
    <cfRule type="containsText" dxfId="60" priority="87" operator="containsText" text="Si">
      <formula>NOT(ISERROR(SEARCH("Si",I2)))</formula>
    </cfRule>
    <cfRule type="cellIs" dxfId="59" priority="88" operator="equal">
      <formula>"Si"</formula>
    </cfRule>
    <cfRule type="cellIs" dxfId="58" priority="97" operator="equal">
      <formula>"Si"</formula>
    </cfRule>
  </conditionalFormatting>
  <conditionalFormatting sqref="I3:I5">
    <cfRule type="cellIs" dxfId="57" priority="119" operator="equal">
      <formula>"Si"</formula>
    </cfRule>
    <cfRule type="cellIs" dxfId="56" priority="122" operator="equal">
      <formula>"No"</formula>
    </cfRule>
    <cfRule type="containsText" dxfId="55" priority="115" operator="containsText" text="Si">
      <formula>NOT(ISERROR(SEARCH("Si",I3)))</formula>
    </cfRule>
    <cfRule type="cellIs" dxfId="54" priority="116" operator="equal">
      <formula>"Si"</formula>
    </cfRule>
    <cfRule type="cellIs" dxfId="53" priority="118" operator="equal">
      <formula>"""Si"""</formula>
    </cfRule>
  </conditionalFormatting>
  <conditionalFormatting sqref="I4:I5">
    <cfRule type="cellIs" dxfId="52" priority="102" operator="equal">
      <formula>$G$7="Si"</formula>
    </cfRule>
    <cfRule type="cellIs" dxfId="51" priority="101" operator="equal">
      <formula>"Si"</formula>
    </cfRule>
    <cfRule type="cellIs" dxfId="50" priority="100" operator="equal">
      <formula>$G$7=si</formula>
    </cfRule>
  </conditionalFormatting>
  <conditionalFormatting sqref="I7:I13">
    <cfRule type="containsText" dxfId="48" priority="501" operator="containsText" text="Si">
      <formula>NOT(ISERROR(SEARCH("Si",I7)))</formula>
    </cfRule>
    <cfRule type="cellIs" dxfId="47" priority="502" operator="equal">
      <formula>"Si"</formula>
    </cfRule>
    <cfRule type="cellIs" dxfId="46" priority="504" operator="equal">
      <formula>"""Si"""</formula>
    </cfRule>
    <cfRule type="cellIs" dxfId="45" priority="505" operator="equal">
      <formula>"Si"</formula>
    </cfRule>
    <cfRule type="cellIs" dxfId="44" priority="508" operator="equal">
      <formula>"No"</formula>
    </cfRule>
  </conditionalFormatting>
  <conditionalFormatting sqref="I15:I18">
    <cfRule type="cellIs" dxfId="43" priority="444" operator="equal">
      <formula>"No"</formula>
    </cfRule>
    <cfRule type="containsText" dxfId="42" priority="437" operator="containsText" text="Si">
      <formula>NOT(ISERROR(SEARCH("Si",I15)))</formula>
    </cfRule>
    <cfRule type="cellIs" dxfId="41" priority="440" operator="equal">
      <formula>"""Si"""</formula>
    </cfRule>
    <cfRule type="cellIs" dxfId="40" priority="441" operator="equal">
      <formula>"Si"</formula>
    </cfRule>
    <cfRule type="cellIs" dxfId="39" priority="438" operator="equal">
      <formula>"Si"</formula>
    </cfRule>
  </conditionalFormatting>
  <conditionalFormatting sqref="I20:I21">
    <cfRule type="containsText" dxfId="38" priority="412" operator="containsText" text="Si">
      <formula>NOT(ISERROR(SEARCH("Si",I20)))</formula>
    </cfRule>
    <cfRule type="cellIs" dxfId="37" priority="413" operator="equal">
      <formula>"Si"</formula>
    </cfRule>
    <cfRule type="cellIs" dxfId="36" priority="415" operator="equal">
      <formula>"""Si"""</formula>
    </cfRule>
    <cfRule type="cellIs" dxfId="35" priority="416" operator="equal">
      <formula>"Si"</formula>
    </cfRule>
    <cfRule type="cellIs" dxfId="34" priority="419" operator="equal">
      <formula>"No"</formula>
    </cfRule>
  </conditionalFormatting>
  <conditionalFormatting sqref="I22:I26">
    <cfRule type="cellIs" dxfId="33" priority="378" operator="equal">
      <formula>"Si"</formula>
    </cfRule>
    <cfRule type="cellIs" dxfId="32" priority="381" operator="equal">
      <formula>"No"</formula>
    </cfRule>
    <cfRule type="cellIs" dxfId="31" priority="377" operator="equal">
      <formula>"""Si"""</formula>
    </cfRule>
    <cfRule type="containsText" dxfId="30" priority="374" operator="containsText" text="Si">
      <formula>NOT(ISERROR(SEARCH("Si",I22)))</formula>
    </cfRule>
    <cfRule type="cellIs" dxfId="29" priority="375" operator="equal">
      <formula>"Si"</formula>
    </cfRule>
  </conditionalFormatting>
  <conditionalFormatting sqref="I28">
    <cfRule type="cellIs" dxfId="28" priority="252" operator="equal">
      <formula>"No"</formula>
    </cfRule>
    <cfRule type="containsText" dxfId="27" priority="245" operator="containsText" text="Si">
      <formula>NOT(ISERROR(SEARCH("Si",I28)))</formula>
    </cfRule>
    <cfRule type="cellIs" dxfId="26" priority="246" operator="equal">
      <formula>"Si"</formula>
    </cfRule>
    <cfRule type="cellIs" dxfId="25" priority="248" operator="equal">
      <formula>"""Si"""</formula>
    </cfRule>
    <cfRule type="cellIs" dxfId="24" priority="249" operator="equal">
      <formula>"Si"</formula>
    </cfRule>
  </conditionalFormatting>
  <conditionalFormatting sqref="I29:I30">
    <cfRule type="cellIs" dxfId="23" priority="232" operator="equal">
      <formula>"Si"</formula>
    </cfRule>
    <cfRule type="cellIs" dxfId="22" priority="214" operator="equal">
      <formula>"Si"</formula>
    </cfRule>
    <cfRule type="cellIs" dxfId="21" priority="229" operator="equal">
      <formula>"Si"</formula>
    </cfRule>
  </conditionalFormatting>
  <conditionalFormatting sqref="I29:I33">
    <cfRule type="cellIs" dxfId="20" priority="231" operator="equal">
      <formula>"""Si"""</formula>
    </cfRule>
    <cfRule type="cellIs" dxfId="19" priority="235" operator="equal">
      <formula>"No"</formula>
    </cfRule>
    <cfRule type="containsText" dxfId="18" priority="228" operator="containsText" text="Si">
      <formula>NOT(ISERROR(SEARCH("Si",I29)))</formula>
    </cfRule>
    <cfRule type="cellIs" dxfId="16" priority="213" operator="equal">
      <formula>$G$7=si</formula>
    </cfRule>
    <cfRule type="cellIs" dxfId="15" priority="215" operator="equal">
      <formula>$G$7="Si"</formula>
    </cfRule>
  </conditionalFormatting>
  <conditionalFormatting sqref="I31">
    <cfRule type="cellIs" dxfId="14" priority="321" operator="equal">
      <formula>"Si"</formula>
    </cfRule>
    <cfRule type="cellIs" dxfId="13" priority="324" operator="equal">
      <formula>"Si"</formula>
    </cfRule>
  </conditionalFormatting>
  <conditionalFormatting sqref="I31:I33">
    <cfRule type="cellIs" dxfId="12" priority="274" operator="equal">
      <formula>"Si"</formula>
    </cfRule>
  </conditionalFormatting>
  <conditionalFormatting sqref="I32:I33">
    <cfRule type="cellIs" dxfId="11" priority="271" operator="equal">
      <formula>"Si"</formula>
    </cfRule>
  </conditionalFormatting>
  <conditionalFormatting sqref="I33">
    <cfRule type="cellIs" dxfId="10" priority="256" operator="equal">
      <formula>"Si"</formula>
    </cfRule>
  </conditionalFormatting>
  <conditionalFormatting sqref="I35:I38">
    <cfRule type="cellIs" dxfId="9" priority="210" operator="equal">
      <formula>"No"</formula>
    </cfRule>
    <cfRule type="cellIs" dxfId="8" priority="206" operator="equal">
      <formula>"""Si"""</formula>
    </cfRule>
    <cfRule type="cellIs" dxfId="7" priority="204" operator="equal">
      <formula>"Si"</formula>
    </cfRule>
    <cfRule type="containsText" dxfId="6" priority="203" operator="containsText" text="Si">
      <formula>NOT(ISERROR(SEARCH("Si",I35)))</formula>
    </cfRule>
    <cfRule type="cellIs" dxfId="5" priority="207" operator="equal">
      <formula>"Si"</formula>
    </cfRule>
  </conditionalFormatting>
  <conditionalFormatting sqref="I40:I45">
    <cfRule type="cellIs" dxfId="4" priority="13" operator="equal">
      <formula>"Si"</formula>
    </cfRule>
    <cfRule type="cellIs" dxfId="3" priority="12" operator="equal">
      <formula>"""Si"""</formula>
    </cfRule>
    <cfRule type="containsText" dxfId="2" priority="9" operator="containsText" text="Si">
      <formula>NOT(ISERROR(SEARCH("Si",I40)))</formula>
    </cfRule>
    <cfRule type="cellIs" dxfId="1" priority="16" operator="equal">
      <formula>"No"</formula>
    </cfRule>
    <cfRule type="cellIs" dxfId="0" priority="10" operator="equal">
      <formula>"Si"</formula>
    </cfRule>
  </conditionalFormatting>
  <pageMargins left="0.7" right="0.7" top="0.75" bottom="0.75" header="0.3" footer="0.3"/>
  <pageSetup paperSize="9" orientation="portrait" r:id="rId1"/>
  <ignoredErrors>
    <ignoredError sqref="Q9 Q10 Q16 Q21 Q24 H4 H17 Q11 Q25 H8 H32 H36 L8 Q41" formula="1"/>
    <ignoredError sqref="M8 M9:M13 M15:M16 M22:M26 M28:M33 M35:M38 J8:K13 J15:K16 J18:K18 E19 J32:K32 J37:K37 J38:K38 J43:K45 J35:K35 E6 E39 E34 E27 E14 J4:K4 J21:K26 J28:K28 M43:M45 M17:M18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3" operator="containsText" id="{268657F0-225E-46E4-B0BD-C862ECDC733D}">
            <xm:f>NOT(ISERROR(SEARCH($G$3="si",H3)))</xm:f>
            <xm:f>$G$3="si"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H3</xm:sqref>
        </x14:conditionalFormatting>
        <x14:conditionalFormatting xmlns:xm="http://schemas.microsoft.com/office/excel/2006/main">
          <x14:cfRule type="containsText" priority="111" operator="containsText" id="{C60347CC-F4BD-4CBA-A94B-1FEBDC703854}">
            <xm:f>NOT(ISERROR(SEARCH($G$7=si,H3)))</xm:f>
            <xm:f>$G$7=si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H3:H5</xm:sqref>
        </x14:conditionalFormatting>
        <x14:conditionalFormatting xmlns:xm="http://schemas.microsoft.com/office/excel/2006/main">
          <x14:cfRule type="containsText" priority="107" operator="containsText" id="{D3293DE5-4D79-4580-AD67-DBE201F237DA}">
            <xm:f>NOT(ISERROR(SEARCH($G$7=si,H5)))</xm:f>
            <xm:f>$G$7=si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8" operator="containsText" id="{1F7D14FA-2AE9-4269-B259-9A2DBEE4C083}">
            <xm:f>NOT(ISERROR(SEARCH($G$7=si,H5)))</xm:f>
            <xm:f>$G$7=si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4" operator="containsText" id="{C9A4CF5B-D9BC-4609-85DE-737741B775C4}">
            <xm:f>NOT(ISERROR(SEARCH($G$3="si",H5)))</xm:f>
            <xm:f>$G$3="si"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H5</xm:sqref>
        </x14:conditionalFormatting>
        <x14:conditionalFormatting xmlns:xm="http://schemas.microsoft.com/office/excel/2006/main">
          <x14:cfRule type="containsText" priority="64" operator="containsText" id="{CC4B8230-346C-4063-BDCC-10946A610D8E}">
            <xm:f>NOT(ISERROR(SEARCH($G$7=si,H17)))</xm:f>
            <xm:f>$G$7=si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0" operator="containsText" id="{BF56EACA-620B-4FCA-8C41-44141BE865B1}">
            <xm:f>NOT(ISERROR(SEARCH($G$3="si",H17)))</xm:f>
            <xm:f>$G$3="si"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containsText" priority="224" operator="containsText" id="{072BEDB2-F1FF-4B3A-97EF-D433EDFD1FF1}">
            <xm:f>NOT(ISERROR(SEARCH($G$7=si,H29)))</xm:f>
            <xm:f>$G$7=si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H29:H32</xm:sqref>
        </x14:conditionalFormatting>
        <x14:conditionalFormatting xmlns:xm="http://schemas.microsoft.com/office/excel/2006/main">
          <x14:cfRule type="containsText" priority="52" operator="containsText" id="{B3E481EE-3853-483D-B2B8-EC947A811035}">
            <xm:f>NOT(ISERROR(SEARCH($G$7=si,H33)))</xm:f>
            <xm:f>$G$7=si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H33</xm:sqref>
        </x14:conditionalFormatting>
        <x14:conditionalFormatting xmlns:xm="http://schemas.microsoft.com/office/excel/2006/main">
          <x14:cfRule type="containsText" priority="124" operator="containsText" id="{6F187A29-AC19-4A1F-B4AC-0F67B1C8D093}">
            <xm:f>NOT(ISERROR(SEARCH($G$7=si,H3)))</xm:f>
            <xm:f>$G$7=si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H3:I3</xm:sqref>
        </x14:conditionalFormatting>
        <x14:conditionalFormatting xmlns:xm="http://schemas.microsoft.com/office/excel/2006/main">
          <x14:cfRule type="containsText" priority="510" operator="containsText" id="{62692088-8820-4681-BDE6-632FCDA100EE}">
            <xm:f>NOT(ISERROR(SEARCH($G$7=si,H7)))</xm:f>
            <xm:f>$G$7=si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H7:I7 H43:I45</xm:sqref>
        </x14:conditionalFormatting>
        <x14:conditionalFormatting xmlns:xm="http://schemas.microsoft.com/office/excel/2006/main">
          <x14:cfRule type="containsText" priority="484" operator="containsText" id="{F9F0F51C-DAD1-4986-851F-A3BE3A0BC252}">
            <xm:f>NOT(ISERROR(SEARCH($G$7=si,H8)))</xm:f>
            <xm:f>$G$7=si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H8:I13</xm:sqref>
        </x14:conditionalFormatting>
        <x14:conditionalFormatting xmlns:xm="http://schemas.microsoft.com/office/excel/2006/main">
          <x14:cfRule type="containsText" priority="69" operator="containsText" id="{DDDB3E23-E456-4F21-BC84-34573C805A8A}">
            <xm:f>NOT(ISERROR(SEARCH($G$7=si,H15)))</xm:f>
            <xm:f>$G$7=si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H15:I18</xm:sqref>
        </x14:conditionalFormatting>
        <x14:conditionalFormatting xmlns:xm="http://schemas.microsoft.com/office/excel/2006/main">
          <x14:cfRule type="containsText" priority="392" operator="containsText" id="{254306A9-BC8A-42B3-9097-4CE27DA8DE3B}">
            <xm:f>NOT(ISERROR(SEARCH($G$7=si,H20)))</xm:f>
            <xm:f>$G$7=si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H20:I22</xm:sqref>
        </x14:conditionalFormatting>
        <x14:conditionalFormatting xmlns:xm="http://schemas.microsoft.com/office/excel/2006/main">
          <x14:cfRule type="containsText" priority="342" operator="containsText" id="{D9417701-CDDC-4352-A0BA-8007A413FE8C}">
            <xm:f>NOT(ISERROR(SEARCH($G$7=si,H23)))</xm:f>
            <xm:f>$G$7=si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H23:I26</xm:sqref>
        </x14:conditionalFormatting>
        <x14:conditionalFormatting xmlns:xm="http://schemas.microsoft.com/office/excel/2006/main">
          <x14:cfRule type="containsText" priority="237" operator="containsText" id="{75298B66-D025-45B5-82B4-53562096FBA8}">
            <xm:f>NOT(ISERROR(SEARCH($G$7=si,H28)))</xm:f>
            <xm:f>$G$7=si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H28:I28</xm:sqref>
        </x14:conditionalFormatting>
        <x14:conditionalFormatting xmlns:xm="http://schemas.microsoft.com/office/excel/2006/main">
          <x14:cfRule type="containsText" priority="195" operator="containsText" id="{05E715B3-88B9-4C2D-8903-F522418518B1}">
            <xm:f>NOT(ISERROR(SEARCH($G$7=si,H35)))</xm:f>
            <xm:f>$G$7=si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H35:I38</xm:sqref>
        </x14:conditionalFormatting>
        <x14:conditionalFormatting xmlns:xm="http://schemas.microsoft.com/office/excel/2006/main">
          <x14:cfRule type="containsText" priority="1" operator="containsText" id="{71D7F001-2BDF-40CA-BB90-E7D4E0803919}">
            <xm:f>NOT(ISERROR(SEARCH($G$7=si,H40)))</xm:f>
            <xm:f>$G$7=si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H40:I42</xm:sqref>
        </x14:conditionalFormatting>
        <x14:conditionalFormatting xmlns:xm="http://schemas.microsoft.com/office/excel/2006/main">
          <x14:cfRule type="containsText" priority="95" operator="containsText" id="{B6BCF5DB-EF9E-4F32-8E31-BA71951FF513}">
            <xm:f>NOT(ISERROR(SEARCH($G$7=si,I2)))</xm:f>
            <xm:f>$G$7=si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I2</xm:sqref>
        </x14:conditionalFormatting>
        <x14:conditionalFormatting xmlns:xm="http://schemas.microsoft.com/office/excel/2006/main">
          <x14:cfRule type="containsText" priority="99" operator="containsText" id="{06376D55-103B-4EF4-B0C7-466E3354B221}">
            <xm:f>NOT(ISERROR(SEARCH($G$7=si,I4)))</xm:f>
            <xm:f>$G$7=si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I4:I5</xm:sqref>
        </x14:conditionalFormatting>
        <x14:conditionalFormatting xmlns:xm="http://schemas.microsoft.com/office/excel/2006/main">
          <x14:cfRule type="containsText" priority="212" operator="containsText" id="{65715D01-D48D-4623-A259-923A72F2D116}">
            <xm:f>NOT(ISERROR(SEARCH($G$7=si,I29)))</xm:f>
            <xm:f>$G$7=si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I29:I33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F59C130-3B56-4453-9371-36B1C6A6F12F}">
          <x14:formula1>
            <xm:f>Listas!$A$2:$A$3</xm:f>
          </x14:formula1>
          <xm:sqref>E7:G13 E20:G26 E32:G33 F28:G31 E28:E29 E35:G38 F43:G45 E3:G5 E15:G18 E40:G41</xm:sqref>
        </x14:dataValidation>
        <x14:dataValidation type="list" allowBlank="1" showInputMessage="1" showErrorMessage="1" xr:uid="{0D83DB74-54B1-477B-9605-195613E0F9CB}">
          <x14:formula1>
            <xm:f>Listas!$E$2:$E$4</xm:f>
          </x14:formula1>
          <xm:sqref>M7:M13 M20:M26 M28:M33 M35:M38 M3:M5 M15:M18 M40:M41 M43:M45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499EC-970E-4987-B243-4B467AE47087}">
  <dimension ref="A1:C46"/>
  <sheetViews>
    <sheetView zoomScaleNormal="100" workbookViewId="0">
      <selection activeCell="A6" sqref="A6:B6"/>
    </sheetView>
  </sheetViews>
  <sheetFormatPr baseColWidth="10" defaultColWidth="11.44140625" defaultRowHeight="14.4" x14ac:dyDescent="0.3"/>
  <cols>
    <col min="1" max="1" width="35.6640625" customWidth="1"/>
    <col min="2" max="2" width="31.109375" customWidth="1"/>
    <col min="3" max="3" width="15.6640625" customWidth="1"/>
  </cols>
  <sheetData>
    <row r="1" spans="1:3" x14ac:dyDescent="0.3">
      <c r="A1" s="317" t="s">
        <v>62</v>
      </c>
      <c r="B1" s="318"/>
      <c r="C1" s="319"/>
    </row>
    <row r="2" spans="1:3" ht="15" thickBot="1" x14ac:dyDescent="0.35">
      <c r="A2" s="320"/>
      <c r="B2" s="321"/>
      <c r="C2" s="322"/>
    </row>
    <row r="3" spans="1:3" ht="15" thickBot="1" x14ac:dyDescent="0.35">
      <c r="A3" s="323" t="s">
        <v>16</v>
      </c>
      <c r="B3" s="323"/>
      <c r="C3" s="324"/>
    </row>
    <row r="4" spans="1:3" ht="30" customHeight="1" thickBot="1" x14ac:dyDescent="0.35">
      <c r="A4" s="325" t="s">
        <v>138</v>
      </c>
      <c r="B4" s="326"/>
      <c r="C4" s="327"/>
    </row>
    <row r="5" spans="1:3" ht="15" customHeight="1" thickBot="1" x14ac:dyDescent="0.35">
      <c r="A5" s="300" t="s">
        <v>150</v>
      </c>
      <c r="B5" s="301"/>
      <c r="C5" s="302"/>
    </row>
    <row r="6" spans="1:3" x14ac:dyDescent="0.3">
      <c r="A6" s="328" t="s">
        <v>144</v>
      </c>
      <c r="B6" s="329"/>
      <c r="C6" s="1">
        <v>0</v>
      </c>
    </row>
    <row r="7" spans="1:3" x14ac:dyDescent="0.3">
      <c r="A7" s="298" t="s">
        <v>145</v>
      </c>
      <c r="B7" s="299"/>
      <c r="C7" s="2">
        <v>0</v>
      </c>
    </row>
    <row r="8" spans="1:3" ht="44.25" customHeight="1" x14ac:dyDescent="0.3">
      <c r="A8" s="330"/>
      <c r="B8" s="331"/>
      <c r="C8" s="37"/>
    </row>
    <row r="9" spans="1:3" x14ac:dyDescent="0.3">
      <c r="A9" s="298" t="s">
        <v>57</v>
      </c>
      <c r="B9" s="299"/>
      <c r="C9" s="2"/>
    </row>
    <row r="10" spans="1:3" x14ac:dyDescent="0.3">
      <c r="A10" s="292" t="s">
        <v>202</v>
      </c>
      <c r="B10" s="293"/>
      <c r="C10" s="294"/>
    </row>
    <row r="11" spans="1:3" ht="15" customHeight="1" thickBot="1" x14ac:dyDescent="0.35">
      <c r="A11" s="295"/>
      <c r="B11" s="296"/>
      <c r="C11" s="297"/>
    </row>
    <row r="12" spans="1:3" ht="15" customHeight="1" thickBot="1" x14ac:dyDescent="0.35">
      <c r="A12" s="300" t="s">
        <v>151</v>
      </c>
      <c r="B12" s="301"/>
      <c r="C12" s="302"/>
    </row>
    <row r="13" spans="1:3" ht="15" customHeight="1" x14ac:dyDescent="0.3">
      <c r="A13" s="298" t="s">
        <v>57</v>
      </c>
      <c r="B13" s="299"/>
      <c r="C13" s="2"/>
    </row>
    <row r="14" spans="1:3" ht="15" customHeight="1" x14ac:dyDescent="0.3">
      <c r="A14" s="308" t="s">
        <v>219</v>
      </c>
      <c r="B14" s="309"/>
      <c r="C14" s="310"/>
    </row>
    <row r="15" spans="1:3" ht="46.5" customHeight="1" thickBot="1" x14ac:dyDescent="0.35">
      <c r="A15" s="311"/>
      <c r="B15" s="312"/>
      <c r="C15" s="313"/>
    </row>
    <row r="16" spans="1:3" x14ac:dyDescent="0.3">
      <c r="A16" s="317" t="s">
        <v>15</v>
      </c>
      <c r="B16" s="318"/>
      <c r="C16" s="319"/>
    </row>
    <row r="17" spans="1:3" ht="15" thickBot="1" x14ac:dyDescent="0.35">
      <c r="A17" s="320"/>
      <c r="B17" s="321"/>
      <c r="C17" s="322"/>
    </row>
    <row r="18" spans="1:3" ht="28.2" customHeight="1" thickBot="1" x14ac:dyDescent="0.35">
      <c r="A18" s="323" t="s">
        <v>63</v>
      </c>
      <c r="B18" s="323"/>
      <c r="C18" s="324"/>
    </row>
    <row r="19" spans="1:3" ht="24.9" customHeight="1" thickBot="1" x14ac:dyDescent="0.35">
      <c r="A19" s="343" t="s">
        <v>139</v>
      </c>
      <c r="B19" s="344"/>
      <c r="C19" s="345"/>
    </row>
    <row r="20" spans="1:3" ht="15" customHeight="1" thickBot="1" x14ac:dyDescent="0.35">
      <c r="A20" s="300" t="s">
        <v>150</v>
      </c>
      <c r="B20" s="301"/>
      <c r="C20" s="302"/>
    </row>
    <row r="21" spans="1:3" ht="30" customHeight="1" x14ac:dyDescent="0.3">
      <c r="A21" s="346" t="s">
        <v>147</v>
      </c>
      <c r="B21" s="347"/>
      <c r="C21" s="48"/>
    </row>
    <row r="22" spans="1:3" x14ac:dyDescent="0.3">
      <c r="A22" s="298" t="s">
        <v>146</v>
      </c>
      <c r="B22" s="299"/>
      <c r="C22" s="2"/>
    </row>
    <row r="23" spans="1:3" x14ac:dyDescent="0.3">
      <c r="A23" s="298" t="s">
        <v>75</v>
      </c>
      <c r="B23" s="299"/>
      <c r="C23" s="2">
        <f>IFERROR(C21/C22,0)</f>
        <v>0</v>
      </c>
    </row>
    <row r="24" spans="1:3" x14ac:dyDescent="0.3">
      <c r="A24" s="298" t="s">
        <v>17</v>
      </c>
      <c r="B24" s="299"/>
      <c r="C24" s="2"/>
    </row>
    <row r="25" spans="1:3" ht="14.4" customHeight="1" x14ac:dyDescent="0.3">
      <c r="A25" s="292" t="s">
        <v>77</v>
      </c>
      <c r="B25" s="293"/>
      <c r="C25" s="294"/>
    </row>
    <row r="26" spans="1:3" ht="15" thickBot="1" x14ac:dyDescent="0.35">
      <c r="A26" s="314"/>
      <c r="B26" s="315"/>
      <c r="C26" s="316"/>
    </row>
    <row r="27" spans="1:3" ht="15" thickBot="1" x14ac:dyDescent="0.35">
      <c r="A27" s="305" t="s">
        <v>151</v>
      </c>
      <c r="B27" s="306"/>
      <c r="C27" s="307"/>
    </row>
    <row r="28" spans="1:3" ht="14.25" customHeight="1" x14ac:dyDescent="0.3">
      <c r="A28" s="298" t="s">
        <v>57</v>
      </c>
      <c r="B28" s="299"/>
      <c r="C28" s="2"/>
    </row>
    <row r="29" spans="1:3" ht="14.4" customHeight="1" x14ac:dyDescent="0.3">
      <c r="A29" s="292" t="s">
        <v>220</v>
      </c>
      <c r="B29" s="293"/>
      <c r="C29" s="294"/>
    </row>
    <row r="30" spans="1:3" ht="39.9" customHeight="1" thickBot="1" x14ac:dyDescent="0.35">
      <c r="A30" s="295"/>
      <c r="B30" s="296"/>
      <c r="C30" s="297"/>
    </row>
    <row r="31" spans="1:3" ht="26.4" customHeight="1" thickBot="1" x14ac:dyDescent="0.35">
      <c r="A31" s="323" t="s">
        <v>64</v>
      </c>
      <c r="B31" s="323"/>
      <c r="C31" s="324"/>
    </row>
    <row r="32" spans="1:3" ht="30" customHeight="1" thickBot="1" x14ac:dyDescent="0.35">
      <c r="A32" s="338" t="s">
        <v>140</v>
      </c>
      <c r="B32" s="339"/>
      <c r="C32" s="340"/>
    </row>
    <row r="33" spans="1:3" ht="15" customHeight="1" thickBot="1" x14ac:dyDescent="0.35">
      <c r="A33" s="300" t="s">
        <v>150</v>
      </c>
      <c r="B33" s="301"/>
      <c r="C33" s="302"/>
    </row>
    <row r="34" spans="1:3" ht="30" customHeight="1" x14ac:dyDescent="0.3">
      <c r="A34" s="341" t="s">
        <v>148</v>
      </c>
      <c r="B34" s="342"/>
      <c r="C34" s="17">
        <v>0</v>
      </c>
    </row>
    <row r="35" spans="1:3" x14ac:dyDescent="0.3">
      <c r="A35" s="298" t="s">
        <v>76</v>
      </c>
      <c r="B35" s="299"/>
      <c r="C35" s="2">
        <v>0</v>
      </c>
    </row>
    <row r="36" spans="1:3" ht="45" customHeight="1" x14ac:dyDescent="0.3">
      <c r="A36" s="303"/>
      <c r="B36" s="304"/>
      <c r="C36" s="14"/>
    </row>
    <row r="37" spans="1:3" x14ac:dyDescent="0.3">
      <c r="A37" s="298" t="s">
        <v>57</v>
      </c>
      <c r="B37" s="299"/>
      <c r="C37" s="2"/>
    </row>
    <row r="38" spans="1:3" x14ac:dyDescent="0.3">
      <c r="A38" s="332" t="s">
        <v>204</v>
      </c>
      <c r="B38" s="333"/>
      <c r="C38" s="334"/>
    </row>
    <row r="39" spans="1:3" x14ac:dyDescent="0.3">
      <c r="A39" s="335"/>
      <c r="B39" s="336"/>
      <c r="C39" s="337"/>
    </row>
    <row r="40" spans="1:3" ht="15" thickBot="1" x14ac:dyDescent="0.35">
      <c r="A40" s="305" t="s">
        <v>151</v>
      </c>
      <c r="B40" s="306"/>
      <c r="C40" s="307"/>
    </row>
    <row r="41" spans="1:3" x14ac:dyDescent="0.3">
      <c r="A41" s="298" t="s">
        <v>57</v>
      </c>
      <c r="B41" s="299"/>
      <c r="C41" s="2"/>
    </row>
    <row r="42" spans="1:3" x14ac:dyDescent="0.3">
      <c r="A42" s="292" t="s">
        <v>220</v>
      </c>
      <c r="B42" s="293"/>
      <c r="C42" s="294"/>
    </row>
    <row r="43" spans="1:3" ht="45" customHeight="1" x14ac:dyDescent="0.3">
      <c r="A43" s="295"/>
      <c r="B43" s="296"/>
      <c r="C43" s="297"/>
    </row>
    <row r="46" spans="1:3" x14ac:dyDescent="0.3">
      <c r="A46" s="3" t="s">
        <v>149</v>
      </c>
    </row>
  </sheetData>
  <sheetProtection algorithmName="SHA-512" hashValue="OHSX2ira0TD5AkKoXgFEpfo/onbbVqmnQXUMfo8mDQINEC4nIJzQmaED99y842pNq2X3Cmucl00r2Se2ACwOXQ==" saltValue="ACvdtMWKKcQzPUsKWO6rZw==" spinCount="100000" sheet="1" objects="1" scenarios="1"/>
  <mergeCells count="35">
    <mergeCell ref="A10:C11"/>
    <mergeCell ref="A23:B23"/>
    <mergeCell ref="A38:C39"/>
    <mergeCell ref="A35:B35"/>
    <mergeCell ref="A37:B37"/>
    <mergeCell ref="A24:B24"/>
    <mergeCell ref="A31:C31"/>
    <mergeCell ref="A32:C32"/>
    <mergeCell ref="A34:B34"/>
    <mergeCell ref="A22:B22"/>
    <mergeCell ref="A16:C17"/>
    <mergeCell ref="A18:C18"/>
    <mergeCell ref="A19:C19"/>
    <mergeCell ref="A21:B21"/>
    <mergeCell ref="A12:C12"/>
    <mergeCell ref="A13:B13"/>
    <mergeCell ref="A9:B9"/>
    <mergeCell ref="A1:C2"/>
    <mergeCell ref="A3:C3"/>
    <mergeCell ref="A4:C4"/>
    <mergeCell ref="A6:B6"/>
    <mergeCell ref="A7:B7"/>
    <mergeCell ref="A8:B8"/>
    <mergeCell ref="A5:C5"/>
    <mergeCell ref="A14:C15"/>
    <mergeCell ref="A20:C20"/>
    <mergeCell ref="A25:C26"/>
    <mergeCell ref="A27:C27"/>
    <mergeCell ref="A41:B41"/>
    <mergeCell ref="A42:C43"/>
    <mergeCell ref="A28:B28"/>
    <mergeCell ref="A29:C30"/>
    <mergeCell ref="A33:C33"/>
    <mergeCell ref="A36:B36"/>
    <mergeCell ref="A40:C40"/>
  </mergeCells>
  <hyperlinks>
    <hyperlink ref="A46" location="Resumen!A3" display="Regresar a &quot;Resumen&quot;" xr:uid="{53358CF2-541B-4D66-A5A0-BBFCE04B793B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C17AE9B-22F9-4A74-8673-38B36253D5EF}">
          <x14:formula1>
            <xm:f>Listas!$E$2:$E$3</xm:f>
          </x14:formula1>
          <xm:sqref>C9 C24 C37</xm:sqref>
        </x14:dataValidation>
        <x14:dataValidation type="list" allowBlank="1" showInputMessage="1" showErrorMessage="1" xr:uid="{720D40AD-5934-47D9-B6B5-96C221D0E865}">
          <x14:formula1>
            <xm:f>Listas!$E$2:$E$4</xm:f>
          </x14:formula1>
          <xm:sqref>C13 C28 C41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60E0D-182E-4384-8926-E514FB21CFF1}">
  <dimension ref="A1:C97"/>
  <sheetViews>
    <sheetView topLeftCell="A15" zoomScale="85" zoomScaleNormal="85" workbookViewId="0">
      <selection activeCell="J11" sqref="J11"/>
    </sheetView>
  </sheetViews>
  <sheetFormatPr baseColWidth="10" defaultColWidth="11.44140625" defaultRowHeight="14.4" x14ac:dyDescent="0.3"/>
  <cols>
    <col min="1" max="1" width="35.6640625" customWidth="1"/>
    <col min="2" max="2" width="34.109375" customWidth="1"/>
    <col min="3" max="3" width="15.6640625" customWidth="1"/>
  </cols>
  <sheetData>
    <row r="1" spans="1:3" x14ac:dyDescent="0.3">
      <c r="A1" s="317" t="s">
        <v>20</v>
      </c>
      <c r="B1" s="317"/>
      <c r="C1" s="367"/>
    </row>
    <row r="2" spans="1:3" ht="15" thickBot="1" x14ac:dyDescent="0.35">
      <c r="A2" s="317"/>
      <c r="B2" s="317"/>
      <c r="C2" s="367"/>
    </row>
    <row r="3" spans="1:3" ht="18" customHeight="1" x14ac:dyDescent="0.3">
      <c r="A3" s="368" t="s">
        <v>69</v>
      </c>
      <c r="B3" s="368"/>
      <c r="C3" s="369"/>
    </row>
    <row r="4" spans="1:3" ht="30" customHeight="1" thickBot="1" x14ac:dyDescent="0.35">
      <c r="A4" s="370" t="s">
        <v>95</v>
      </c>
      <c r="B4" s="370"/>
      <c r="C4" s="371"/>
    </row>
    <row r="5" spans="1:3" ht="15" customHeight="1" thickBot="1" x14ac:dyDescent="0.35">
      <c r="A5" s="300" t="s">
        <v>152</v>
      </c>
      <c r="B5" s="301"/>
      <c r="C5" s="302"/>
    </row>
    <row r="6" spans="1:3" ht="15" customHeight="1" x14ac:dyDescent="0.3">
      <c r="A6" s="298" t="s">
        <v>57</v>
      </c>
      <c r="B6" s="299"/>
      <c r="C6" s="2"/>
    </row>
    <row r="7" spans="1:3" x14ac:dyDescent="0.3">
      <c r="A7" s="308" t="s">
        <v>77</v>
      </c>
      <c r="B7" s="309"/>
      <c r="C7" s="310"/>
    </row>
    <row r="8" spans="1:3" s="16" customFormat="1" ht="40.200000000000003" customHeight="1" thickBot="1" x14ac:dyDescent="0.35">
      <c r="A8" s="311"/>
      <c r="B8" s="312"/>
      <c r="C8" s="313"/>
    </row>
    <row r="9" spans="1:3" x14ac:dyDescent="0.3">
      <c r="A9" s="317" t="s">
        <v>21</v>
      </c>
      <c r="B9" s="318"/>
      <c r="C9" s="319"/>
    </row>
    <row r="10" spans="1:3" ht="18" customHeight="1" thickBot="1" x14ac:dyDescent="0.35">
      <c r="A10" s="320"/>
      <c r="B10" s="321"/>
      <c r="C10" s="322"/>
    </row>
    <row r="11" spans="1:3" ht="22.2" customHeight="1" thickBot="1" x14ac:dyDescent="0.35">
      <c r="A11" s="323" t="s">
        <v>25</v>
      </c>
      <c r="B11" s="323"/>
      <c r="C11" s="324"/>
    </row>
    <row r="12" spans="1:3" ht="28.2" customHeight="1" thickBot="1" x14ac:dyDescent="0.35">
      <c r="A12" s="358" t="s">
        <v>110</v>
      </c>
      <c r="B12" s="359"/>
      <c r="C12" s="360"/>
    </row>
    <row r="13" spans="1:3" ht="28.2" customHeight="1" thickBot="1" x14ac:dyDescent="0.35">
      <c r="A13" s="300" t="s">
        <v>150</v>
      </c>
      <c r="B13" s="301"/>
      <c r="C13" s="302"/>
    </row>
    <row r="14" spans="1:3" ht="30" customHeight="1" x14ac:dyDescent="0.3">
      <c r="A14" s="346" t="s">
        <v>154</v>
      </c>
      <c r="B14" s="347"/>
      <c r="C14" s="48"/>
    </row>
    <row r="15" spans="1:3" ht="30" customHeight="1" x14ac:dyDescent="0.3">
      <c r="A15" s="356" t="s">
        <v>155</v>
      </c>
      <c r="B15" s="357"/>
      <c r="C15" s="2"/>
    </row>
    <row r="16" spans="1:3" ht="22.2" customHeight="1" x14ac:dyDescent="0.3">
      <c r="A16" s="298" t="s">
        <v>153</v>
      </c>
      <c r="B16" s="299"/>
      <c r="C16" s="2">
        <f>IFERROR(C14/C15,0)</f>
        <v>0</v>
      </c>
    </row>
    <row r="17" spans="1:3" ht="28.2" customHeight="1" x14ac:dyDescent="0.3">
      <c r="A17" s="298" t="s">
        <v>17</v>
      </c>
      <c r="B17" s="299"/>
      <c r="C17" s="2"/>
    </row>
    <row r="18" spans="1:3" x14ac:dyDescent="0.3">
      <c r="A18" s="348" t="s">
        <v>211</v>
      </c>
      <c r="B18" s="349"/>
      <c r="C18" s="350"/>
    </row>
    <row r="19" spans="1:3" ht="15" thickBot="1" x14ac:dyDescent="0.35">
      <c r="A19" s="351"/>
      <c r="B19" s="352"/>
      <c r="C19" s="353"/>
    </row>
    <row r="20" spans="1:3" ht="28.2" customHeight="1" thickBot="1" x14ac:dyDescent="0.35">
      <c r="A20" s="305" t="s">
        <v>151</v>
      </c>
      <c r="B20" s="306"/>
      <c r="C20" s="307"/>
    </row>
    <row r="21" spans="1:3" x14ac:dyDescent="0.3">
      <c r="A21" s="298" t="s">
        <v>57</v>
      </c>
      <c r="B21" s="299"/>
      <c r="C21" s="2"/>
    </row>
    <row r="22" spans="1:3" ht="18" customHeight="1" x14ac:dyDescent="0.3">
      <c r="A22" s="308" t="s">
        <v>220</v>
      </c>
      <c r="B22" s="309"/>
      <c r="C22" s="310"/>
    </row>
    <row r="23" spans="1:3" ht="34.950000000000003" customHeight="1" thickBot="1" x14ac:dyDescent="0.35">
      <c r="A23" s="311"/>
      <c r="B23" s="312"/>
      <c r="C23" s="313"/>
    </row>
    <row r="24" spans="1:3" ht="29.25" customHeight="1" thickBot="1" x14ac:dyDescent="0.35">
      <c r="A24" s="323" t="s">
        <v>216</v>
      </c>
      <c r="B24" s="323"/>
      <c r="C24" s="324"/>
    </row>
    <row r="25" spans="1:3" ht="29.25" customHeight="1" thickBot="1" x14ac:dyDescent="0.35">
      <c r="A25" s="358" t="s">
        <v>111</v>
      </c>
      <c r="B25" s="359"/>
      <c r="C25" s="360"/>
    </row>
    <row r="26" spans="1:3" ht="29.4" customHeight="1" thickBot="1" x14ac:dyDescent="0.35">
      <c r="A26" s="300" t="s">
        <v>150</v>
      </c>
      <c r="B26" s="301"/>
      <c r="C26" s="302"/>
    </row>
    <row r="27" spans="1:3" ht="30" customHeight="1" x14ac:dyDescent="0.3">
      <c r="A27" s="361" t="s">
        <v>156</v>
      </c>
      <c r="B27" s="362"/>
      <c r="C27" s="48">
        <v>0</v>
      </c>
    </row>
    <row r="28" spans="1:3" ht="28.2" customHeight="1" x14ac:dyDescent="0.3">
      <c r="A28" s="356" t="s">
        <v>157</v>
      </c>
      <c r="B28" s="357"/>
      <c r="C28" s="2">
        <v>0</v>
      </c>
    </row>
    <row r="29" spans="1:3" ht="28.2" customHeight="1" x14ac:dyDescent="0.3">
      <c r="A29" s="363" t="s">
        <v>75</v>
      </c>
      <c r="B29" s="364"/>
      <c r="C29" s="2">
        <f>IFERROR(C27/C28,0)</f>
        <v>0</v>
      </c>
    </row>
    <row r="30" spans="1:3" x14ac:dyDescent="0.3">
      <c r="A30" s="298" t="s">
        <v>17</v>
      </c>
      <c r="B30" s="299"/>
      <c r="C30" s="2"/>
    </row>
    <row r="31" spans="1:3" x14ac:dyDescent="0.3">
      <c r="A31" s="348" t="s">
        <v>77</v>
      </c>
      <c r="B31" s="349"/>
      <c r="C31" s="350"/>
    </row>
    <row r="32" spans="1:3" ht="15" thickBot="1" x14ac:dyDescent="0.35">
      <c r="A32" s="351"/>
      <c r="B32" s="352"/>
      <c r="C32" s="353"/>
    </row>
    <row r="33" spans="1:3" ht="15" customHeight="1" thickBot="1" x14ac:dyDescent="0.35">
      <c r="A33" s="305" t="s">
        <v>151</v>
      </c>
      <c r="B33" s="306"/>
      <c r="C33" s="307"/>
    </row>
    <row r="34" spans="1:3" ht="15" customHeight="1" x14ac:dyDescent="0.3">
      <c r="A34" s="298" t="s">
        <v>57</v>
      </c>
      <c r="B34" s="299"/>
      <c r="C34" s="2"/>
    </row>
    <row r="35" spans="1:3" ht="18" customHeight="1" x14ac:dyDescent="0.3">
      <c r="A35" s="308" t="s">
        <v>211</v>
      </c>
      <c r="B35" s="309"/>
      <c r="C35" s="310"/>
    </row>
    <row r="36" spans="1:3" ht="48.75" customHeight="1" thickBot="1" x14ac:dyDescent="0.35">
      <c r="A36" s="311"/>
      <c r="B36" s="312"/>
      <c r="C36" s="313"/>
    </row>
    <row r="37" spans="1:3" x14ac:dyDescent="0.3">
      <c r="A37" s="317" t="s">
        <v>22</v>
      </c>
      <c r="B37" s="318"/>
      <c r="C37" s="319"/>
    </row>
    <row r="38" spans="1:3" ht="15" thickBot="1" x14ac:dyDescent="0.35">
      <c r="A38" s="320"/>
      <c r="B38" s="321"/>
      <c r="C38" s="322"/>
    </row>
    <row r="39" spans="1:3" ht="15" thickBot="1" x14ac:dyDescent="0.35">
      <c r="A39" s="323" t="s">
        <v>74</v>
      </c>
      <c r="B39" s="323"/>
      <c r="C39" s="324"/>
    </row>
    <row r="40" spans="1:3" ht="30" customHeight="1" thickBot="1" x14ac:dyDescent="0.35">
      <c r="A40" s="358" t="s">
        <v>112</v>
      </c>
      <c r="B40" s="359"/>
      <c r="C40" s="360"/>
    </row>
    <row r="41" spans="1:3" ht="15" thickBot="1" x14ac:dyDescent="0.35">
      <c r="A41" s="300" t="s">
        <v>150</v>
      </c>
      <c r="B41" s="301"/>
      <c r="C41" s="302"/>
    </row>
    <row r="42" spans="1:3" ht="30" customHeight="1" x14ac:dyDescent="0.3">
      <c r="A42" s="346" t="s">
        <v>158</v>
      </c>
      <c r="B42" s="347"/>
      <c r="C42" s="48">
        <v>0</v>
      </c>
    </row>
    <row r="43" spans="1:3" ht="30" customHeight="1" x14ac:dyDescent="0.3">
      <c r="A43" s="365" t="s">
        <v>217</v>
      </c>
      <c r="B43" s="366"/>
      <c r="C43" s="37">
        <v>0</v>
      </c>
    </row>
    <row r="44" spans="1:3" x14ac:dyDescent="0.3">
      <c r="A44" s="298" t="s">
        <v>75</v>
      </c>
      <c r="B44" s="299"/>
      <c r="C44" s="2">
        <f>IFERROR(C42/C43,0)</f>
        <v>0</v>
      </c>
    </row>
    <row r="45" spans="1:3" x14ac:dyDescent="0.3">
      <c r="A45" s="298" t="s">
        <v>17</v>
      </c>
      <c r="B45" s="299"/>
      <c r="C45" s="2"/>
    </row>
    <row r="46" spans="1:3" x14ac:dyDescent="0.3">
      <c r="A46" s="348" t="s">
        <v>77</v>
      </c>
      <c r="B46" s="349"/>
      <c r="C46" s="350"/>
    </row>
    <row r="47" spans="1:3" ht="15" thickBot="1" x14ac:dyDescent="0.35">
      <c r="A47" s="351"/>
      <c r="B47" s="352"/>
      <c r="C47" s="353"/>
    </row>
    <row r="48" spans="1:3" ht="15" thickBot="1" x14ac:dyDescent="0.35">
      <c r="A48" s="305" t="s">
        <v>151</v>
      </c>
      <c r="B48" s="306"/>
      <c r="C48" s="307"/>
    </row>
    <row r="49" spans="1:3" x14ac:dyDescent="0.3">
      <c r="A49" s="298" t="s">
        <v>57</v>
      </c>
      <c r="B49" s="299"/>
      <c r="C49" s="2"/>
    </row>
    <row r="50" spans="1:3" x14ac:dyDescent="0.3">
      <c r="A50" s="308" t="s">
        <v>211</v>
      </c>
      <c r="B50" s="309"/>
      <c r="C50" s="310"/>
    </row>
    <row r="51" spans="1:3" ht="54" customHeight="1" thickBot="1" x14ac:dyDescent="0.35">
      <c r="A51" s="311"/>
      <c r="B51" s="312"/>
      <c r="C51" s="313"/>
    </row>
    <row r="52" spans="1:3" ht="15" thickBot="1" x14ac:dyDescent="0.35">
      <c r="A52" s="323" t="s">
        <v>26</v>
      </c>
      <c r="B52" s="323"/>
      <c r="C52" s="324"/>
    </row>
    <row r="53" spans="1:3" ht="30" customHeight="1" thickBot="1" x14ac:dyDescent="0.35">
      <c r="A53" s="358" t="s">
        <v>113</v>
      </c>
      <c r="B53" s="359"/>
      <c r="C53" s="360"/>
    </row>
    <row r="54" spans="1:3" ht="15" thickBot="1" x14ac:dyDescent="0.35">
      <c r="A54" s="300" t="s">
        <v>150</v>
      </c>
      <c r="B54" s="301"/>
      <c r="C54" s="302"/>
    </row>
    <row r="55" spans="1:3" x14ac:dyDescent="0.3">
      <c r="A55" s="361" t="s">
        <v>159</v>
      </c>
      <c r="B55" s="362"/>
      <c r="C55" s="48">
        <v>0</v>
      </c>
    </row>
    <row r="56" spans="1:3" x14ac:dyDescent="0.3">
      <c r="A56" s="356" t="s">
        <v>160</v>
      </c>
      <c r="B56" s="357"/>
      <c r="C56" s="2">
        <v>0</v>
      </c>
    </row>
    <row r="57" spans="1:3" x14ac:dyDescent="0.3">
      <c r="A57" s="363" t="s">
        <v>75</v>
      </c>
      <c r="B57" s="364"/>
      <c r="C57" s="2">
        <f>IFERROR(C55/C56,0)</f>
        <v>0</v>
      </c>
    </row>
    <row r="58" spans="1:3" x14ac:dyDescent="0.3">
      <c r="A58" s="298" t="s">
        <v>17</v>
      </c>
      <c r="B58" s="299"/>
      <c r="C58" s="2"/>
    </row>
    <row r="59" spans="1:3" x14ac:dyDescent="0.3">
      <c r="A59" s="348" t="s">
        <v>77</v>
      </c>
      <c r="B59" s="349"/>
      <c r="C59" s="350"/>
    </row>
    <row r="60" spans="1:3" ht="15" thickBot="1" x14ac:dyDescent="0.35">
      <c r="A60" s="351"/>
      <c r="B60" s="352"/>
      <c r="C60" s="353"/>
    </row>
    <row r="61" spans="1:3" ht="15" thickBot="1" x14ac:dyDescent="0.35">
      <c r="A61" s="305" t="s">
        <v>151</v>
      </c>
      <c r="B61" s="306"/>
      <c r="C61" s="307"/>
    </row>
    <row r="62" spans="1:3" x14ac:dyDescent="0.3">
      <c r="A62" s="298" t="s">
        <v>57</v>
      </c>
      <c r="B62" s="299"/>
      <c r="C62" s="2"/>
    </row>
    <row r="63" spans="1:3" x14ac:dyDescent="0.3">
      <c r="A63" s="308" t="s">
        <v>211</v>
      </c>
      <c r="B63" s="309"/>
      <c r="C63" s="310"/>
    </row>
    <row r="64" spans="1:3" ht="42.6" customHeight="1" thickBot="1" x14ac:dyDescent="0.35">
      <c r="A64" s="311"/>
      <c r="B64" s="312"/>
      <c r="C64" s="313"/>
    </row>
    <row r="65" spans="1:3" x14ac:dyDescent="0.3">
      <c r="A65" s="317" t="s">
        <v>23</v>
      </c>
      <c r="B65" s="318"/>
      <c r="C65" s="319"/>
    </row>
    <row r="66" spans="1:3" ht="15" thickBot="1" x14ac:dyDescent="0.35">
      <c r="A66" s="320"/>
      <c r="B66" s="321"/>
      <c r="C66" s="322"/>
    </row>
    <row r="67" spans="1:3" ht="15" thickBot="1" x14ac:dyDescent="0.35">
      <c r="A67" s="323" t="s">
        <v>65</v>
      </c>
      <c r="B67" s="323"/>
      <c r="C67" s="324"/>
    </row>
    <row r="68" spans="1:3" ht="15" thickBot="1" x14ac:dyDescent="0.35">
      <c r="A68" s="358" t="s">
        <v>114</v>
      </c>
      <c r="B68" s="359"/>
      <c r="C68" s="360"/>
    </row>
    <row r="69" spans="1:3" ht="15" thickBot="1" x14ac:dyDescent="0.35">
      <c r="A69" s="300" t="s">
        <v>150</v>
      </c>
      <c r="B69" s="301"/>
      <c r="C69" s="302"/>
    </row>
    <row r="70" spans="1:3" ht="30" customHeight="1" x14ac:dyDescent="0.3">
      <c r="A70" s="354" t="s">
        <v>161</v>
      </c>
      <c r="B70" s="355"/>
      <c r="C70" s="48">
        <v>0</v>
      </c>
    </row>
    <row r="71" spans="1:3" x14ac:dyDescent="0.3">
      <c r="A71" s="356" t="s">
        <v>162</v>
      </c>
      <c r="B71" s="357"/>
      <c r="C71" s="2">
        <v>0</v>
      </c>
    </row>
    <row r="72" spans="1:3" x14ac:dyDescent="0.3">
      <c r="A72" s="298" t="s">
        <v>75</v>
      </c>
      <c r="B72" s="299"/>
      <c r="C72" s="2">
        <f>IFERROR(C70/C71,0)</f>
        <v>0</v>
      </c>
    </row>
    <row r="73" spans="1:3" x14ac:dyDescent="0.3">
      <c r="A73" s="298" t="s">
        <v>17</v>
      </c>
      <c r="B73" s="299"/>
      <c r="C73" s="2"/>
    </row>
    <row r="74" spans="1:3" x14ac:dyDescent="0.3">
      <c r="A74" s="348" t="s">
        <v>77</v>
      </c>
      <c r="B74" s="349"/>
      <c r="C74" s="350"/>
    </row>
    <row r="75" spans="1:3" ht="15" thickBot="1" x14ac:dyDescent="0.35">
      <c r="A75" s="351"/>
      <c r="B75" s="352"/>
      <c r="C75" s="353"/>
    </row>
    <row r="76" spans="1:3" ht="15" thickBot="1" x14ac:dyDescent="0.35">
      <c r="A76" s="305" t="s">
        <v>151</v>
      </c>
      <c r="B76" s="306"/>
      <c r="C76" s="307"/>
    </row>
    <row r="77" spans="1:3" x14ac:dyDescent="0.3">
      <c r="A77" s="298" t="s">
        <v>57</v>
      </c>
      <c r="B77" s="299"/>
      <c r="C77" s="2"/>
    </row>
    <row r="78" spans="1:3" x14ac:dyDescent="0.3">
      <c r="A78" s="292" t="s">
        <v>211</v>
      </c>
      <c r="B78" s="293"/>
      <c r="C78" s="294"/>
    </row>
    <row r="79" spans="1:3" ht="24" customHeight="1" thickBot="1" x14ac:dyDescent="0.35">
      <c r="A79" s="295"/>
      <c r="B79" s="296"/>
      <c r="C79" s="297"/>
    </row>
    <row r="80" spans="1:3" ht="15" customHeight="1" x14ac:dyDescent="0.3">
      <c r="A80" s="317" t="s">
        <v>24</v>
      </c>
      <c r="B80" s="318"/>
      <c r="C80" s="319"/>
    </row>
    <row r="81" spans="1:3" ht="15.75" customHeight="1" thickBot="1" x14ac:dyDescent="0.35">
      <c r="A81" s="320"/>
      <c r="B81" s="321"/>
      <c r="C81" s="322"/>
    </row>
    <row r="82" spans="1:3" ht="15" thickBot="1" x14ac:dyDescent="0.35">
      <c r="A82" s="323" t="s">
        <v>70</v>
      </c>
      <c r="B82" s="323"/>
      <c r="C82" s="324"/>
    </row>
    <row r="83" spans="1:3" ht="15" thickBot="1" x14ac:dyDescent="0.35">
      <c r="A83" s="358" t="s">
        <v>115</v>
      </c>
      <c r="B83" s="359"/>
      <c r="C83" s="360"/>
    </row>
    <row r="84" spans="1:3" ht="15" thickBot="1" x14ac:dyDescent="0.35">
      <c r="A84" s="300" t="s">
        <v>150</v>
      </c>
      <c r="B84" s="301"/>
      <c r="C84" s="302"/>
    </row>
    <row r="85" spans="1:3" ht="15" customHeight="1" x14ac:dyDescent="0.3">
      <c r="A85" s="354" t="s">
        <v>163</v>
      </c>
      <c r="B85" s="355"/>
      <c r="C85" s="48">
        <v>0</v>
      </c>
    </row>
    <row r="86" spans="1:3" x14ac:dyDescent="0.3">
      <c r="A86" s="356" t="s">
        <v>164</v>
      </c>
      <c r="B86" s="357"/>
      <c r="C86" s="2">
        <v>0</v>
      </c>
    </row>
    <row r="87" spans="1:3" x14ac:dyDescent="0.3">
      <c r="A87" s="298" t="s">
        <v>75</v>
      </c>
      <c r="B87" s="299"/>
      <c r="C87" s="2">
        <f>IFERROR(C85/C86,0)</f>
        <v>0</v>
      </c>
    </row>
    <row r="88" spans="1:3" x14ac:dyDescent="0.3">
      <c r="A88" s="298" t="s">
        <v>17</v>
      </c>
      <c r="B88" s="299"/>
      <c r="C88" s="2"/>
    </row>
    <row r="89" spans="1:3" x14ac:dyDescent="0.3">
      <c r="A89" s="348" t="s">
        <v>77</v>
      </c>
      <c r="B89" s="349"/>
      <c r="C89" s="350"/>
    </row>
    <row r="90" spans="1:3" ht="15" thickBot="1" x14ac:dyDescent="0.35">
      <c r="A90" s="351"/>
      <c r="B90" s="352"/>
      <c r="C90" s="353"/>
    </row>
    <row r="91" spans="1:3" ht="15" thickBot="1" x14ac:dyDescent="0.35">
      <c r="A91" s="305" t="s">
        <v>151</v>
      </c>
      <c r="B91" s="306"/>
      <c r="C91" s="307"/>
    </row>
    <row r="92" spans="1:3" x14ac:dyDescent="0.3">
      <c r="A92" s="298" t="s">
        <v>57</v>
      </c>
      <c r="B92" s="299"/>
      <c r="C92" s="2"/>
    </row>
    <row r="93" spans="1:3" x14ac:dyDescent="0.3">
      <c r="A93" s="308" t="s">
        <v>211</v>
      </c>
      <c r="B93" s="309"/>
      <c r="C93" s="310"/>
    </row>
    <row r="94" spans="1:3" ht="26.4" customHeight="1" x14ac:dyDescent="0.3">
      <c r="A94" s="311"/>
      <c r="B94" s="312"/>
      <c r="C94" s="313"/>
    </row>
    <row r="95" spans="1:3" x14ac:dyDescent="0.3">
      <c r="A95" s="15"/>
      <c r="B95" s="15"/>
      <c r="C95" s="15"/>
    </row>
    <row r="96" spans="1:3" x14ac:dyDescent="0.3">
      <c r="A96" s="15"/>
      <c r="B96" s="15"/>
      <c r="C96" s="15"/>
    </row>
    <row r="97" spans="1:1" x14ac:dyDescent="0.3">
      <c r="A97" s="3" t="s">
        <v>149</v>
      </c>
    </row>
  </sheetData>
  <sheetProtection algorithmName="SHA-512" hashValue="P22bfeJzp5eVvzW/4h0vPMpPtV+tTxj/Se0zqN5ShFARxqWUus9BAT+teIhqaJYk3sLDBotjabB94BVPPFhbIA==" saltValue="fsOw22G993qVCGAUadXZ2w==" spinCount="100000" sheet="1" objects="1" scenarios="1"/>
  <mergeCells count="76">
    <mergeCell ref="A67:C67"/>
    <mergeCell ref="A91:C91"/>
    <mergeCell ref="A92:B92"/>
    <mergeCell ref="A83:C83"/>
    <mergeCell ref="A70:B70"/>
    <mergeCell ref="A73:B73"/>
    <mergeCell ref="A68:C68"/>
    <mergeCell ref="A69:C69"/>
    <mergeCell ref="A71:B71"/>
    <mergeCell ref="A72:B72"/>
    <mergeCell ref="A74:C75"/>
    <mergeCell ref="A1:C2"/>
    <mergeCell ref="A3:C3"/>
    <mergeCell ref="A4:C4"/>
    <mergeCell ref="A6:B6"/>
    <mergeCell ref="A5:C5"/>
    <mergeCell ref="A7:C8"/>
    <mergeCell ref="A56:B56"/>
    <mergeCell ref="A57:B57"/>
    <mergeCell ref="A9:C10"/>
    <mergeCell ref="A11:C11"/>
    <mergeCell ref="A12:C12"/>
    <mergeCell ref="A13:C13"/>
    <mergeCell ref="A14:B14"/>
    <mergeCell ref="A15:B15"/>
    <mergeCell ref="A54:C54"/>
    <mergeCell ref="A22:C23"/>
    <mergeCell ref="A16:B16"/>
    <mergeCell ref="A17:B17"/>
    <mergeCell ref="A18:C19"/>
    <mergeCell ref="A20:C20"/>
    <mergeCell ref="A21:B21"/>
    <mergeCell ref="A35:C36"/>
    <mergeCell ref="A37:C38"/>
    <mergeCell ref="A39:C39"/>
    <mergeCell ref="A42:B42"/>
    <mergeCell ref="A43:B43"/>
    <mergeCell ref="A40:C40"/>
    <mergeCell ref="A41:C41"/>
    <mergeCell ref="A29:B29"/>
    <mergeCell ref="A30:B30"/>
    <mergeCell ref="A31:C32"/>
    <mergeCell ref="A33:C33"/>
    <mergeCell ref="A34:B34"/>
    <mergeCell ref="A24:C24"/>
    <mergeCell ref="A25:C25"/>
    <mergeCell ref="A26:C26"/>
    <mergeCell ref="A27:B27"/>
    <mergeCell ref="A28:B28"/>
    <mergeCell ref="A44:B44"/>
    <mergeCell ref="A45:B45"/>
    <mergeCell ref="A46:C47"/>
    <mergeCell ref="A58:B58"/>
    <mergeCell ref="A59:C60"/>
    <mergeCell ref="A52:C52"/>
    <mergeCell ref="A53:C53"/>
    <mergeCell ref="A55:B55"/>
    <mergeCell ref="A48:C48"/>
    <mergeCell ref="A49:B49"/>
    <mergeCell ref="A50:C51"/>
    <mergeCell ref="A61:C61"/>
    <mergeCell ref="A62:B62"/>
    <mergeCell ref="A63:C64"/>
    <mergeCell ref="A89:C90"/>
    <mergeCell ref="A93:C94"/>
    <mergeCell ref="A76:C76"/>
    <mergeCell ref="A77:B77"/>
    <mergeCell ref="A78:C79"/>
    <mergeCell ref="A84:C84"/>
    <mergeCell ref="A85:B85"/>
    <mergeCell ref="A80:C81"/>
    <mergeCell ref="A82:C82"/>
    <mergeCell ref="A86:B86"/>
    <mergeCell ref="A87:B87"/>
    <mergeCell ref="A88:B88"/>
    <mergeCell ref="A65:C66"/>
  </mergeCells>
  <hyperlinks>
    <hyperlink ref="A97" location="Resumen!A7" display="Regresar a &quot;Resumen&quot;" xr:uid="{75911E89-FB85-4E71-BFC6-7CBBD845E27C}"/>
  </hyperlink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E07CA0-7C59-415C-AFBB-68EAC2C7617E}">
          <x14:formula1>
            <xm:f>Listas!$E$2:$E$3</xm:f>
          </x14:formula1>
          <xm:sqref>C73 C17 C58 C30 C88 C45</xm:sqref>
        </x14:dataValidation>
        <x14:dataValidation type="list" allowBlank="1" showInputMessage="1" showErrorMessage="1" xr:uid="{B390E31F-04EC-43B6-BDF2-C023A3FB1C45}">
          <x14:formula1>
            <xm:f>Listas!$E$2:$E$4</xm:f>
          </x14:formula1>
          <xm:sqref>C21 C34 C49 C62 C77 C92 C6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70454-205B-4D54-918B-98B5BFC0E044}">
  <dimension ref="A1:C60"/>
  <sheetViews>
    <sheetView topLeftCell="A23" zoomScale="130" zoomScaleNormal="130" workbookViewId="0">
      <selection activeCell="A34" sqref="A34:B34"/>
    </sheetView>
  </sheetViews>
  <sheetFormatPr baseColWidth="10" defaultColWidth="11.44140625" defaultRowHeight="14.4" x14ac:dyDescent="0.3"/>
  <cols>
    <col min="1" max="1" width="35.6640625" customWidth="1"/>
    <col min="2" max="2" width="34.109375" customWidth="1"/>
    <col min="3" max="3" width="15.6640625" customWidth="1"/>
  </cols>
  <sheetData>
    <row r="1" spans="1:3" ht="15" thickBot="1" x14ac:dyDescent="0.35">
      <c r="A1" s="317" t="s">
        <v>27</v>
      </c>
      <c r="B1" s="317"/>
      <c r="C1" s="367"/>
    </row>
    <row r="2" spans="1:3" ht="15" thickBot="1" x14ac:dyDescent="0.35">
      <c r="A2" s="317"/>
      <c r="B2" s="317"/>
      <c r="C2" s="367"/>
    </row>
    <row r="3" spans="1:3" ht="30" customHeight="1" x14ac:dyDescent="0.3">
      <c r="A3" s="368" t="s">
        <v>212</v>
      </c>
      <c r="B3" s="368"/>
      <c r="C3" s="369"/>
    </row>
    <row r="4" spans="1:3" ht="28.2" customHeight="1" thickBot="1" x14ac:dyDescent="0.35">
      <c r="A4" s="370" t="s">
        <v>116</v>
      </c>
      <c r="B4" s="370"/>
      <c r="C4" s="371"/>
    </row>
    <row r="5" spans="1:3" ht="28.2" customHeight="1" thickBot="1" x14ac:dyDescent="0.35">
      <c r="A5" s="300" t="s">
        <v>150</v>
      </c>
      <c r="B5" s="301"/>
      <c r="C5" s="302"/>
    </row>
    <row r="6" spans="1:3" ht="30" customHeight="1" x14ac:dyDescent="0.3">
      <c r="A6" s="372" t="s">
        <v>165</v>
      </c>
      <c r="B6" s="373"/>
      <c r="C6" s="48">
        <v>0</v>
      </c>
    </row>
    <row r="7" spans="1:3" ht="30" customHeight="1" x14ac:dyDescent="0.3">
      <c r="A7" s="365" t="s">
        <v>166</v>
      </c>
      <c r="B7" s="366"/>
      <c r="C7" s="37">
        <v>0</v>
      </c>
    </row>
    <row r="8" spans="1:3" ht="22.2" customHeight="1" x14ac:dyDescent="0.3">
      <c r="A8" s="298" t="s">
        <v>75</v>
      </c>
      <c r="B8" s="299"/>
      <c r="C8" s="2">
        <f>IFERROR(C6/C7,0)</f>
        <v>0</v>
      </c>
    </row>
    <row r="9" spans="1:3" ht="28.2" customHeight="1" x14ac:dyDescent="0.3">
      <c r="A9" s="363" t="s">
        <v>17</v>
      </c>
      <c r="B9" s="364"/>
      <c r="C9" s="2"/>
    </row>
    <row r="10" spans="1:3" x14ac:dyDescent="0.3">
      <c r="A10" s="348" t="s">
        <v>77</v>
      </c>
      <c r="B10" s="349"/>
      <c r="C10" s="350"/>
    </row>
    <row r="11" spans="1:3" ht="15" thickBot="1" x14ac:dyDescent="0.35">
      <c r="A11" s="351"/>
      <c r="B11" s="352"/>
      <c r="C11" s="353"/>
    </row>
    <row r="12" spans="1:3" ht="28.2" customHeight="1" thickBot="1" x14ac:dyDescent="0.35">
      <c r="A12" s="305" t="s">
        <v>151</v>
      </c>
      <c r="B12" s="306"/>
      <c r="C12" s="307"/>
    </row>
    <row r="13" spans="1:3" x14ac:dyDescent="0.3">
      <c r="A13" s="298" t="s">
        <v>57</v>
      </c>
      <c r="B13" s="299"/>
      <c r="C13" s="2"/>
    </row>
    <row r="14" spans="1:3" ht="18" customHeight="1" x14ac:dyDescent="0.3">
      <c r="A14" s="308" t="s">
        <v>220</v>
      </c>
      <c r="B14" s="309"/>
      <c r="C14" s="310"/>
    </row>
    <row r="15" spans="1:3" ht="40.5" customHeight="1" thickBot="1" x14ac:dyDescent="0.35">
      <c r="A15" s="311"/>
      <c r="B15" s="312"/>
      <c r="C15" s="313"/>
    </row>
    <row r="16" spans="1:3" ht="29.25" customHeight="1" thickBot="1" x14ac:dyDescent="0.35">
      <c r="A16" s="323" t="s">
        <v>66</v>
      </c>
      <c r="B16" s="323"/>
      <c r="C16" s="324"/>
    </row>
    <row r="17" spans="1:3" ht="20.399999999999999" customHeight="1" thickBot="1" x14ac:dyDescent="0.35">
      <c r="A17" s="358" t="s">
        <v>117</v>
      </c>
      <c r="B17" s="359"/>
      <c r="C17" s="360"/>
    </row>
    <row r="18" spans="1:3" ht="29.4" customHeight="1" thickBot="1" x14ac:dyDescent="0.35">
      <c r="A18" s="300" t="s">
        <v>150</v>
      </c>
      <c r="B18" s="301"/>
      <c r="C18" s="302"/>
    </row>
    <row r="19" spans="1:3" s="16" customFormat="1" ht="30" customHeight="1" x14ac:dyDescent="0.3">
      <c r="A19" s="377" t="s">
        <v>167</v>
      </c>
      <c r="B19" s="378"/>
      <c r="C19" s="48">
        <v>0</v>
      </c>
    </row>
    <row r="20" spans="1:3" s="16" customFormat="1" ht="28.2" customHeight="1" x14ac:dyDescent="0.3">
      <c r="A20" s="365" t="s">
        <v>168</v>
      </c>
      <c r="B20" s="366"/>
      <c r="C20" s="37">
        <v>0</v>
      </c>
    </row>
    <row r="21" spans="1:3" ht="28.2" customHeight="1" x14ac:dyDescent="0.3">
      <c r="A21" s="363" t="s">
        <v>75</v>
      </c>
      <c r="B21" s="364"/>
      <c r="C21" s="2">
        <f>IFERROR(C19/C20,0)</f>
        <v>0</v>
      </c>
    </row>
    <row r="22" spans="1:3" x14ac:dyDescent="0.3">
      <c r="A22" s="298" t="s">
        <v>17</v>
      </c>
      <c r="B22" s="299"/>
      <c r="C22" s="2"/>
    </row>
    <row r="23" spans="1:3" x14ac:dyDescent="0.3">
      <c r="A23" s="348" t="s">
        <v>77</v>
      </c>
      <c r="B23" s="349"/>
      <c r="C23" s="350"/>
    </row>
    <row r="24" spans="1:3" ht="15" thickBot="1" x14ac:dyDescent="0.35">
      <c r="A24" s="351"/>
      <c r="B24" s="352"/>
      <c r="C24" s="353"/>
    </row>
    <row r="25" spans="1:3" ht="15" customHeight="1" thickBot="1" x14ac:dyDescent="0.35">
      <c r="A25" s="305" t="s">
        <v>151</v>
      </c>
      <c r="B25" s="306"/>
      <c r="C25" s="307"/>
    </row>
    <row r="26" spans="1:3" ht="15" customHeight="1" x14ac:dyDescent="0.3">
      <c r="A26" s="298" t="s">
        <v>57</v>
      </c>
      <c r="B26" s="299"/>
      <c r="C26" s="2"/>
    </row>
    <row r="27" spans="1:3" ht="18" customHeight="1" x14ac:dyDescent="0.3">
      <c r="A27" s="308" t="s">
        <v>211</v>
      </c>
      <c r="B27" s="309"/>
      <c r="C27" s="310"/>
    </row>
    <row r="28" spans="1:3" ht="52.5" customHeight="1" thickBot="1" x14ac:dyDescent="0.35">
      <c r="A28" s="311"/>
      <c r="B28" s="312"/>
      <c r="C28" s="313"/>
    </row>
    <row r="29" spans="1:3" x14ac:dyDescent="0.3">
      <c r="A29" s="317" t="s">
        <v>28</v>
      </c>
      <c r="B29" s="318"/>
      <c r="C29" s="319"/>
    </row>
    <row r="30" spans="1:3" ht="15" thickBot="1" x14ac:dyDescent="0.35">
      <c r="A30" s="320"/>
      <c r="B30" s="321"/>
      <c r="C30" s="322"/>
    </row>
    <row r="31" spans="1:3" ht="30" customHeight="1" thickBot="1" x14ac:dyDescent="0.35">
      <c r="A31" s="323" t="s">
        <v>29</v>
      </c>
      <c r="B31" s="323"/>
      <c r="C31" s="324"/>
    </row>
    <row r="32" spans="1:3" ht="15" thickBot="1" x14ac:dyDescent="0.35">
      <c r="A32" s="338" t="s">
        <v>118</v>
      </c>
      <c r="B32" s="339"/>
      <c r="C32" s="340"/>
    </row>
    <row r="33" spans="1:3" ht="15" thickBot="1" x14ac:dyDescent="0.35">
      <c r="A33" s="300" t="s">
        <v>150</v>
      </c>
      <c r="B33" s="301"/>
      <c r="C33" s="302"/>
    </row>
    <row r="34" spans="1:3" ht="30" customHeight="1" x14ac:dyDescent="0.3">
      <c r="A34" s="341" t="s">
        <v>78</v>
      </c>
      <c r="B34" s="342"/>
      <c r="C34" s="17">
        <v>0</v>
      </c>
    </row>
    <row r="35" spans="1:3" x14ac:dyDescent="0.3">
      <c r="A35" s="298" t="s">
        <v>79</v>
      </c>
      <c r="B35" s="299"/>
      <c r="C35" s="2">
        <v>0</v>
      </c>
    </row>
    <row r="36" spans="1:3" ht="45" customHeight="1" x14ac:dyDescent="0.3">
      <c r="A36" s="303"/>
      <c r="B36" s="304"/>
      <c r="C36" s="14"/>
    </row>
    <row r="37" spans="1:3" x14ac:dyDescent="0.3">
      <c r="A37" s="298" t="s">
        <v>57</v>
      </c>
      <c r="B37" s="299"/>
      <c r="C37" s="2"/>
    </row>
    <row r="38" spans="1:3" x14ac:dyDescent="0.3">
      <c r="A38" s="292" t="s">
        <v>77</v>
      </c>
      <c r="B38" s="293"/>
      <c r="C38" s="294"/>
    </row>
    <row r="39" spans="1:3" x14ac:dyDescent="0.3">
      <c r="A39" s="295"/>
      <c r="B39" s="296"/>
      <c r="C39" s="297"/>
    </row>
    <row r="40" spans="1:3" ht="15" thickBot="1" x14ac:dyDescent="0.35">
      <c r="A40" s="305" t="s">
        <v>151</v>
      </c>
      <c r="B40" s="306"/>
      <c r="C40" s="307"/>
    </row>
    <row r="41" spans="1:3" x14ac:dyDescent="0.3">
      <c r="A41" s="298" t="s">
        <v>57</v>
      </c>
      <c r="B41" s="299"/>
      <c r="C41" s="2"/>
    </row>
    <row r="42" spans="1:3" x14ac:dyDescent="0.3">
      <c r="A42" s="308" t="s">
        <v>211</v>
      </c>
      <c r="B42" s="309"/>
      <c r="C42" s="310"/>
    </row>
    <row r="43" spans="1:3" ht="25.95" customHeight="1" thickBot="1" x14ac:dyDescent="0.35">
      <c r="A43" s="374"/>
      <c r="B43" s="375"/>
      <c r="C43" s="376"/>
    </row>
    <row r="44" spans="1:3" ht="30" customHeight="1" thickBot="1" x14ac:dyDescent="0.35">
      <c r="A44" s="323" t="s">
        <v>30</v>
      </c>
      <c r="B44" s="323"/>
      <c r="C44" s="324"/>
    </row>
    <row r="45" spans="1:3" ht="15" customHeight="1" thickBot="1" x14ac:dyDescent="0.35">
      <c r="A45" s="358" t="s">
        <v>119</v>
      </c>
      <c r="B45" s="359"/>
      <c r="C45" s="360"/>
    </row>
    <row r="46" spans="1:3" ht="15" thickBot="1" x14ac:dyDescent="0.35">
      <c r="A46" s="300" t="s">
        <v>150</v>
      </c>
      <c r="B46" s="301"/>
      <c r="C46" s="302"/>
    </row>
    <row r="47" spans="1:3" ht="30" customHeight="1" x14ac:dyDescent="0.3">
      <c r="A47" s="372" t="s">
        <v>169</v>
      </c>
      <c r="B47" s="373"/>
      <c r="C47" s="48">
        <v>0</v>
      </c>
    </row>
    <row r="48" spans="1:3" ht="30" customHeight="1" x14ac:dyDescent="0.3">
      <c r="A48" s="365" t="s">
        <v>170</v>
      </c>
      <c r="B48" s="366"/>
      <c r="C48" s="37">
        <v>0</v>
      </c>
    </row>
    <row r="49" spans="1:3" x14ac:dyDescent="0.3">
      <c r="A49" s="298" t="s">
        <v>75</v>
      </c>
      <c r="B49" s="299"/>
      <c r="C49" s="2">
        <f>IFERROR(C47/C48,0)</f>
        <v>0</v>
      </c>
    </row>
    <row r="50" spans="1:3" x14ac:dyDescent="0.3">
      <c r="A50" s="298" t="s">
        <v>17</v>
      </c>
      <c r="B50" s="299"/>
      <c r="C50" s="2"/>
    </row>
    <row r="51" spans="1:3" x14ac:dyDescent="0.3">
      <c r="A51" s="348" t="s">
        <v>211</v>
      </c>
      <c r="B51" s="349"/>
      <c r="C51" s="350"/>
    </row>
    <row r="52" spans="1:3" ht="28.2" customHeight="1" thickBot="1" x14ac:dyDescent="0.35">
      <c r="A52" s="351"/>
      <c r="B52" s="352"/>
      <c r="C52" s="353"/>
    </row>
    <row r="53" spans="1:3" ht="15" thickBot="1" x14ac:dyDescent="0.35">
      <c r="A53" s="305" t="s">
        <v>151</v>
      </c>
      <c r="B53" s="306"/>
      <c r="C53" s="307"/>
    </row>
    <row r="54" spans="1:3" x14ac:dyDescent="0.3">
      <c r="A54" s="298" t="s">
        <v>57</v>
      </c>
      <c r="B54" s="299"/>
      <c r="C54" s="2"/>
    </row>
    <row r="55" spans="1:3" x14ac:dyDescent="0.3">
      <c r="A55" s="308" t="s">
        <v>211</v>
      </c>
      <c r="B55" s="309"/>
      <c r="C55" s="310"/>
    </row>
    <row r="56" spans="1:3" ht="51.75" customHeight="1" x14ac:dyDescent="0.3">
      <c r="A56" s="311"/>
      <c r="B56" s="312"/>
      <c r="C56" s="313"/>
    </row>
    <row r="57" spans="1:3" x14ac:dyDescent="0.3">
      <c r="A57" s="295"/>
      <c r="B57" s="296"/>
      <c r="C57" s="297"/>
    </row>
    <row r="58" spans="1:3" x14ac:dyDescent="0.3">
      <c r="A58" s="15"/>
      <c r="B58" s="15"/>
      <c r="C58" s="15"/>
    </row>
    <row r="59" spans="1:3" x14ac:dyDescent="0.3">
      <c r="A59" s="15"/>
      <c r="B59" s="15"/>
      <c r="C59" s="15"/>
    </row>
    <row r="60" spans="1:3" x14ac:dyDescent="0.3">
      <c r="A60" s="3" t="s">
        <v>149</v>
      </c>
    </row>
  </sheetData>
  <sheetProtection algorithmName="SHA-512" hashValue="FF/2pJ5C56d7yEsidsojKvg/erfi+1gA0xLpij0YoJRK7rOvTIlLR1JzUefcniNp0o0KW084omc9DxXEitGziA==" saltValue="gtbpa4i+o7QJ5nwQK/38nA==" spinCount="100000" sheet="1" objects="1" scenarios="1"/>
  <mergeCells count="47">
    <mergeCell ref="A1:C2"/>
    <mergeCell ref="A3:C3"/>
    <mergeCell ref="A4:C4"/>
    <mergeCell ref="A5:C5"/>
    <mergeCell ref="A6:B6"/>
    <mergeCell ref="A7:B7"/>
    <mergeCell ref="A21:B21"/>
    <mergeCell ref="A8:B8"/>
    <mergeCell ref="A9:B9"/>
    <mergeCell ref="A10:C11"/>
    <mergeCell ref="A12:C12"/>
    <mergeCell ref="A13:B13"/>
    <mergeCell ref="A14:C15"/>
    <mergeCell ref="A16:C16"/>
    <mergeCell ref="A17:C17"/>
    <mergeCell ref="A18:C18"/>
    <mergeCell ref="A19:B19"/>
    <mergeCell ref="A20:B20"/>
    <mergeCell ref="A22:B22"/>
    <mergeCell ref="A23:C24"/>
    <mergeCell ref="A25:C25"/>
    <mergeCell ref="A26:B26"/>
    <mergeCell ref="A27:C28"/>
    <mergeCell ref="A45:C45"/>
    <mergeCell ref="A42:C43"/>
    <mergeCell ref="A44:C44"/>
    <mergeCell ref="A31:C31"/>
    <mergeCell ref="A32:C32"/>
    <mergeCell ref="A34:B34"/>
    <mergeCell ref="A35:B35"/>
    <mergeCell ref="A36:B36"/>
    <mergeCell ref="A53:C53"/>
    <mergeCell ref="A54:B54"/>
    <mergeCell ref="A55:C56"/>
    <mergeCell ref="A57:C57"/>
    <mergeCell ref="A29:C30"/>
    <mergeCell ref="A33:C33"/>
    <mergeCell ref="A37:B37"/>
    <mergeCell ref="A38:C39"/>
    <mergeCell ref="A40:C40"/>
    <mergeCell ref="A41:B41"/>
    <mergeCell ref="A46:C46"/>
    <mergeCell ref="A48:B48"/>
    <mergeCell ref="A49:B49"/>
    <mergeCell ref="A50:B50"/>
    <mergeCell ref="A47:B47"/>
    <mergeCell ref="A51:C52"/>
  </mergeCells>
  <hyperlinks>
    <hyperlink ref="A60" location="Resumen!A15" display="Regresar a &quot;Resumen&quot;" xr:uid="{F947322C-2109-4983-A05F-BF268B29057E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9EE1B1B-999E-40CF-A88F-4CF644072D8B}">
          <x14:formula1>
            <xm:f>Listas!$E$2:$E$3</xm:f>
          </x14:formula1>
          <xm:sqref>C9 C37 C22 C50</xm:sqref>
        </x14:dataValidation>
        <x14:dataValidation type="list" allowBlank="1" showInputMessage="1" showErrorMessage="1" xr:uid="{F8D4563F-1E11-4DC3-9F68-44BF9FFE2613}">
          <x14:formula1>
            <xm:f>Listas!$E$2:$E$4</xm:f>
          </x14:formula1>
          <xm:sqref>C13 C26 C41 C54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927E1-1804-425D-8892-ED421715552A}">
  <dimension ref="A1:C95"/>
  <sheetViews>
    <sheetView topLeftCell="A50" zoomScale="110" zoomScaleNormal="110" workbookViewId="0">
      <selection activeCell="A81" sqref="A81:C81"/>
    </sheetView>
  </sheetViews>
  <sheetFormatPr baseColWidth="10" defaultColWidth="11.44140625" defaultRowHeight="14.4" x14ac:dyDescent="0.3"/>
  <cols>
    <col min="1" max="1" width="35.6640625" customWidth="1"/>
    <col min="2" max="2" width="34.109375" customWidth="1"/>
    <col min="3" max="3" width="15.6640625" customWidth="1"/>
  </cols>
  <sheetData>
    <row r="1" spans="1:3" ht="15" thickBot="1" x14ac:dyDescent="0.35">
      <c r="A1" s="317" t="s">
        <v>31</v>
      </c>
      <c r="B1" s="317"/>
      <c r="C1" s="367"/>
    </row>
    <row r="2" spans="1:3" ht="15" thickBot="1" x14ac:dyDescent="0.35">
      <c r="A2" s="317"/>
      <c r="B2" s="317"/>
      <c r="C2" s="367"/>
    </row>
    <row r="3" spans="1:3" ht="30" customHeight="1" x14ac:dyDescent="0.3">
      <c r="A3" s="368" t="s">
        <v>80</v>
      </c>
      <c r="B3" s="368"/>
      <c r="C3" s="369"/>
    </row>
    <row r="4" spans="1:3" ht="30" customHeight="1" thickBot="1" x14ac:dyDescent="0.35">
      <c r="A4" s="370" t="s">
        <v>120</v>
      </c>
      <c r="B4" s="370"/>
      <c r="C4" s="371"/>
    </row>
    <row r="5" spans="1:3" ht="15" customHeight="1" thickBot="1" x14ac:dyDescent="0.35">
      <c r="A5" s="300" t="s">
        <v>152</v>
      </c>
      <c r="B5" s="301"/>
      <c r="C5" s="302"/>
    </row>
    <row r="6" spans="1:3" ht="15" customHeight="1" x14ac:dyDescent="0.3">
      <c r="A6" s="298" t="s">
        <v>57</v>
      </c>
      <c r="B6" s="299"/>
      <c r="C6" s="2"/>
    </row>
    <row r="7" spans="1:3" x14ac:dyDescent="0.3">
      <c r="A7" s="308" t="s">
        <v>211</v>
      </c>
      <c r="B7" s="309"/>
      <c r="C7" s="310"/>
    </row>
    <row r="8" spans="1:3" s="16" customFormat="1" ht="41.4" customHeight="1" thickBot="1" x14ac:dyDescent="0.35">
      <c r="A8" s="311"/>
      <c r="B8" s="312"/>
      <c r="C8" s="313"/>
    </row>
    <row r="9" spans="1:3" ht="30" customHeight="1" thickBot="1" x14ac:dyDescent="0.35">
      <c r="A9" s="323" t="s">
        <v>35</v>
      </c>
      <c r="B9" s="323"/>
      <c r="C9" s="324"/>
    </row>
    <row r="10" spans="1:3" ht="28.2" customHeight="1" thickBot="1" x14ac:dyDescent="0.35">
      <c r="A10" s="358" t="s">
        <v>121</v>
      </c>
      <c r="B10" s="359"/>
      <c r="C10" s="360"/>
    </row>
    <row r="11" spans="1:3" ht="28.2" customHeight="1" thickBot="1" x14ac:dyDescent="0.35">
      <c r="A11" s="300" t="s">
        <v>150</v>
      </c>
      <c r="B11" s="301"/>
      <c r="C11" s="302"/>
    </row>
    <row r="12" spans="1:3" ht="30" customHeight="1" x14ac:dyDescent="0.3">
      <c r="A12" s="346" t="s">
        <v>171</v>
      </c>
      <c r="B12" s="347"/>
      <c r="C12" s="190"/>
    </row>
    <row r="13" spans="1:3" ht="30" customHeight="1" x14ac:dyDescent="0.3">
      <c r="A13" s="365" t="s">
        <v>172</v>
      </c>
      <c r="B13" s="366"/>
      <c r="C13" s="191"/>
    </row>
    <row r="14" spans="1:3" ht="22.2" customHeight="1" x14ac:dyDescent="0.3">
      <c r="A14" s="298" t="s">
        <v>75</v>
      </c>
      <c r="B14" s="299"/>
      <c r="C14" s="2">
        <f>IFERROR(C12/C13,0)</f>
        <v>0</v>
      </c>
    </row>
    <row r="15" spans="1:3" ht="15" customHeight="1" x14ac:dyDescent="0.3">
      <c r="A15" s="298" t="s">
        <v>17</v>
      </c>
      <c r="B15" s="299"/>
      <c r="C15" s="2"/>
    </row>
    <row r="16" spans="1:3" x14ac:dyDescent="0.3">
      <c r="A16" s="348" t="s">
        <v>77</v>
      </c>
      <c r="B16" s="349"/>
      <c r="C16" s="350"/>
    </row>
    <row r="17" spans="1:3" ht="15" thickBot="1" x14ac:dyDescent="0.35">
      <c r="A17" s="351"/>
      <c r="B17" s="352"/>
      <c r="C17" s="353"/>
    </row>
    <row r="18" spans="1:3" ht="28.2" customHeight="1" thickBot="1" x14ac:dyDescent="0.35">
      <c r="A18" s="305" t="s">
        <v>151</v>
      </c>
      <c r="B18" s="306"/>
      <c r="C18" s="307"/>
    </row>
    <row r="19" spans="1:3" x14ac:dyDescent="0.3">
      <c r="A19" s="298" t="s">
        <v>57</v>
      </c>
      <c r="B19" s="299"/>
      <c r="C19" s="2"/>
    </row>
    <row r="20" spans="1:3" ht="18" customHeight="1" x14ac:dyDescent="0.3">
      <c r="A20" s="292" t="s">
        <v>211</v>
      </c>
      <c r="B20" s="293"/>
      <c r="C20" s="294"/>
    </row>
    <row r="21" spans="1:3" ht="22.2" customHeight="1" thickBot="1" x14ac:dyDescent="0.35">
      <c r="A21" s="295"/>
      <c r="B21" s="296"/>
      <c r="C21" s="297"/>
    </row>
    <row r="22" spans="1:3" ht="15" customHeight="1" thickBot="1" x14ac:dyDescent="0.35">
      <c r="A22" s="317" t="s">
        <v>32</v>
      </c>
      <c r="B22" s="317"/>
      <c r="C22" s="317"/>
    </row>
    <row r="23" spans="1:3" ht="15" customHeight="1" thickBot="1" x14ac:dyDescent="0.35">
      <c r="A23" s="317"/>
      <c r="B23" s="317"/>
      <c r="C23" s="317"/>
    </row>
    <row r="24" spans="1:3" ht="29.4" customHeight="1" thickBot="1" x14ac:dyDescent="0.35">
      <c r="A24" s="323" t="s">
        <v>38</v>
      </c>
      <c r="B24" s="323"/>
      <c r="C24" s="324"/>
    </row>
    <row r="25" spans="1:3" ht="30" customHeight="1" thickBot="1" x14ac:dyDescent="0.35">
      <c r="A25" s="358" t="s">
        <v>122</v>
      </c>
      <c r="B25" s="359"/>
      <c r="C25" s="360"/>
    </row>
    <row r="26" spans="1:3" ht="28.2" customHeight="1" thickBot="1" x14ac:dyDescent="0.35">
      <c r="A26" s="300" t="s">
        <v>150</v>
      </c>
      <c r="B26" s="301"/>
      <c r="C26" s="302"/>
    </row>
    <row r="27" spans="1:3" ht="28.2" customHeight="1" x14ac:dyDescent="0.3">
      <c r="A27" s="361" t="s">
        <v>173</v>
      </c>
      <c r="B27" s="362"/>
      <c r="C27" s="48"/>
    </row>
    <row r="28" spans="1:3" x14ac:dyDescent="0.3">
      <c r="A28" s="356" t="s">
        <v>174</v>
      </c>
      <c r="B28" s="357"/>
      <c r="C28" s="2"/>
    </row>
    <row r="29" spans="1:3" x14ac:dyDescent="0.3">
      <c r="A29" s="363" t="s">
        <v>75</v>
      </c>
      <c r="B29" s="364"/>
      <c r="C29" s="2">
        <f>IFERROR(C27/C28,0)</f>
        <v>0</v>
      </c>
    </row>
    <row r="30" spans="1:3" x14ac:dyDescent="0.3">
      <c r="A30" s="298" t="s">
        <v>17</v>
      </c>
      <c r="B30" s="299"/>
      <c r="C30" s="2"/>
    </row>
    <row r="31" spans="1:3" ht="15" customHeight="1" x14ac:dyDescent="0.3">
      <c r="A31" s="348" t="s">
        <v>77</v>
      </c>
      <c r="B31" s="349"/>
      <c r="C31" s="350"/>
    </row>
    <row r="32" spans="1:3" ht="15" customHeight="1" thickBot="1" x14ac:dyDescent="0.35">
      <c r="A32" s="351"/>
      <c r="B32" s="352"/>
      <c r="C32" s="353"/>
    </row>
    <row r="33" spans="1:3" ht="18" customHeight="1" thickBot="1" x14ac:dyDescent="0.35">
      <c r="A33" s="305" t="s">
        <v>151</v>
      </c>
      <c r="B33" s="306"/>
      <c r="C33" s="307"/>
    </row>
    <row r="34" spans="1:3" x14ac:dyDescent="0.3">
      <c r="A34" s="298" t="s">
        <v>57</v>
      </c>
      <c r="B34" s="299"/>
      <c r="C34" s="2"/>
    </row>
    <row r="35" spans="1:3" ht="14.4" customHeight="1" x14ac:dyDescent="0.3">
      <c r="A35" s="292" t="s">
        <v>211</v>
      </c>
      <c r="B35" s="293"/>
      <c r="C35" s="294"/>
    </row>
    <row r="36" spans="1:3" ht="15" thickBot="1" x14ac:dyDescent="0.35">
      <c r="A36" s="295"/>
      <c r="B36" s="296"/>
      <c r="C36" s="297"/>
    </row>
    <row r="37" spans="1:3" ht="15" customHeight="1" x14ac:dyDescent="0.3">
      <c r="A37" s="317" t="s">
        <v>33</v>
      </c>
      <c r="B37" s="318"/>
      <c r="C37" s="319"/>
    </row>
    <row r="38" spans="1:3" ht="15" customHeight="1" thickBot="1" x14ac:dyDescent="0.35">
      <c r="A38" s="320"/>
      <c r="B38" s="321"/>
      <c r="C38" s="322"/>
    </row>
    <row r="39" spans="1:3" ht="15" thickBot="1" x14ac:dyDescent="0.35">
      <c r="A39" s="323" t="s">
        <v>36</v>
      </c>
      <c r="B39" s="323"/>
      <c r="C39" s="324"/>
    </row>
    <row r="40" spans="1:3" ht="30" customHeight="1" thickBot="1" x14ac:dyDescent="0.35">
      <c r="A40" s="358" t="s">
        <v>123</v>
      </c>
      <c r="B40" s="359"/>
      <c r="C40" s="360"/>
    </row>
    <row r="41" spans="1:3" ht="30" customHeight="1" thickBot="1" x14ac:dyDescent="0.35">
      <c r="A41" s="300" t="s">
        <v>150</v>
      </c>
      <c r="B41" s="301"/>
      <c r="C41" s="302"/>
    </row>
    <row r="42" spans="1:3" ht="30" customHeight="1" x14ac:dyDescent="0.3">
      <c r="A42" s="346" t="s">
        <v>175</v>
      </c>
      <c r="B42" s="347"/>
      <c r="C42" s="48"/>
    </row>
    <row r="43" spans="1:3" x14ac:dyDescent="0.3">
      <c r="A43" s="356" t="s">
        <v>176</v>
      </c>
      <c r="B43" s="357"/>
      <c r="C43" s="2"/>
    </row>
    <row r="44" spans="1:3" x14ac:dyDescent="0.3">
      <c r="A44" s="298" t="s">
        <v>75</v>
      </c>
      <c r="B44" s="299"/>
      <c r="C44" s="2">
        <f>IFERROR(C42/C43,0)</f>
        <v>0</v>
      </c>
    </row>
    <row r="45" spans="1:3" x14ac:dyDescent="0.3">
      <c r="A45" s="298" t="s">
        <v>17</v>
      </c>
      <c r="B45" s="299"/>
      <c r="C45" s="2"/>
    </row>
    <row r="46" spans="1:3" x14ac:dyDescent="0.3">
      <c r="A46" s="348" t="s">
        <v>77</v>
      </c>
      <c r="B46" s="349"/>
      <c r="C46" s="350"/>
    </row>
    <row r="47" spans="1:3" ht="15" thickBot="1" x14ac:dyDescent="0.35">
      <c r="A47" s="351"/>
      <c r="B47" s="352"/>
      <c r="C47" s="353"/>
    </row>
    <row r="48" spans="1:3" ht="15" thickBot="1" x14ac:dyDescent="0.35">
      <c r="A48" s="305" t="s">
        <v>151</v>
      </c>
      <c r="B48" s="306"/>
      <c r="C48" s="307"/>
    </row>
    <row r="49" spans="1:3" x14ac:dyDescent="0.3">
      <c r="A49" s="298" t="s">
        <v>57</v>
      </c>
      <c r="B49" s="299"/>
      <c r="C49" s="2"/>
    </row>
    <row r="50" spans="1:3" x14ac:dyDescent="0.3">
      <c r="A50" s="292" t="s">
        <v>211</v>
      </c>
      <c r="B50" s="293"/>
      <c r="C50" s="294"/>
    </row>
    <row r="51" spans="1:3" ht="27" customHeight="1" thickBot="1" x14ac:dyDescent="0.35">
      <c r="A51" s="295"/>
      <c r="B51" s="296"/>
      <c r="C51" s="297"/>
    </row>
    <row r="52" spans="1:3" ht="15" thickBot="1" x14ac:dyDescent="0.35">
      <c r="A52" s="323" t="s">
        <v>81</v>
      </c>
      <c r="B52" s="323"/>
      <c r="C52" s="324"/>
    </row>
    <row r="53" spans="1:3" ht="15" thickBot="1" x14ac:dyDescent="0.35">
      <c r="A53" s="358" t="s">
        <v>208</v>
      </c>
      <c r="B53" s="359"/>
      <c r="C53" s="360"/>
    </row>
    <row r="54" spans="1:3" ht="15" thickBot="1" x14ac:dyDescent="0.35">
      <c r="A54" s="300" t="s">
        <v>150</v>
      </c>
      <c r="B54" s="301"/>
      <c r="C54" s="302"/>
    </row>
    <row r="55" spans="1:3" x14ac:dyDescent="0.3">
      <c r="A55" s="361" t="s">
        <v>209</v>
      </c>
      <c r="B55" s="362"/>
      <c r="C55" s="48"/>
    </row>
    <row r="56" spans="1:3" x14ac:dyDescent="0.3">
      <c r="A56" s="356" t="s">
        <v>210</v>
      </c>
      <c r="B56" s="357"/>
      <c r="C56" s="2"/>
    </row>
    <row r="57" spans="1:3" x14ac:dyDescent="0.3">
      <c r="A57" s="363" t="s">
        <v>75</v>
      </c>
      <c r="B57" s="364"/>
      <c r="C57" s="2">
        <f>IFERROR(C55/C56,0)</f>
        <v>0</v>
      </c>
    </row>
    <row r="58" spans="1:3" x14ac:dyDescent="0.3">
      <c r="A58" s="298" t="s">
        <v>17</v>
      </c>
      <c r="B58" s="299"/>
      <c r="C58" s="2"/>
    </row>
    <row r="59" spans="1:3" x14ac:dyDescent="0.3">
      <c r="A59" s="348" t="s">
        <v>77</v>
      </c>
      <c r="B59" s="349"/>
      <c r="C59" s="350"/>
    </row>
    <row r="60" spans="1:3" ht="15" thickBot="1" x14ac:dyDescent="0.35">
      <c r="A60" s="351"/>
      <c r="B60" s="352"/>
      <c r="C60" s="353"/>
    </row>
    <row r="61" spans="1:3" ht="15" thickBot="1" x14ac:dyDescent="0.35">
      <c r="A61" s="305" t="s">
        <v>151</v>
      </c>
      <c r="B61" s="306"/>
      <c r="C61" s="307"/>
    </row>
    <row r="62" spans="1:3" x14ac:dyDescent="0.3">
      <c r="A62" s="298" t="s">
        <v>57</v>
      </c>
      <c r="B62" s="299"/>
      <c r="C62" s="2"/>
    </row>
    <row r="63" spans="1:3" x14ac:dyDescent="0.3">
      <c r="A63" s="292" t="s">
        <v>211</v>
      </c>
      <c r="B63" s="293"/>
      <c r="C63" s="294"/>
    </row>
    <row r="64" spans="1:3" ht="26.4" customHeight="1" thickBot="1" x14ac:dyDescent="0.35">
      <c r="A64" s="295"/>
      <c r="B64" s="296"/>
      <c r="C64" s="297"/>
    </row>
    <row r="65" spans="1:3" x14ac:dyDescent="0.3">
      <c r="A65" s="317" t="s">
        <v>34</v>
      </c>
      <c r="B65" s="318"/>
      <c r="C65" s="319"/>
    </row>
    <row r="66" spans="1:3" ht="15" thickBot="1" x14ac:dyDescent="0.35">
      <c r="A66" s="320"/>
      <c r="B66" s="321"/>
      <c r="C66" s="322"/>
    </row>
    <row r="67" spans="1:3" ht="15" thickBot="1" x14ac:dyDescent="0.35">
      <c r="A67" s="323" t="s">
        <v>37</v>
      </c>
      <c r="B67" s="323"/>
      <c r="C67" s="324"/>
    </row>
    <row r="68" spans="1:3" ht="30" customHeight="1" thickBot="1" x14ac:dyDescent="0.35">
      <c r="A68" s="358" t="s">
        <v>214</v>
      </c>
      <c r="B68" s="359"/>
      <c r="C68" s="360"/>
    </row>
    <row r="69" spans="1:3" ht="15" thickBot="1" x14ac:dyDescent="0.35">
      <c r="A69" s="300" t="s">
        <v>150</v>
      </c>
      <c r="B69" s="301"/>
      <c r="C69" s="302"/>
    </row>
    <row r="70" spans="1:3" x14ac:dyDescent="0.3">
      <c r="A70" s="354" t="s">
        <v>177</v>
      </c>
      <c r="B70" s="355"/>
      <c r="C70" s="48"/>
    </row>
    <row r="71" spans="1:3" ht="30" customHeight="1" x14ac:dyDescent="0.3">
      <c r="A71" s="356" t="s">
        <v>178</v>
      </c>
      <c r="B71" s="357"/>
      <c r="C71" s="2"/>
    </row>
    <row r="72" spans="1:3" x14ac:dyDescent="0.3">
      <c r="A72" s="298" t="s">
        <v>75</v>
      </c>
      <c r="B72" s="299"/>
      <c r="C72" s="2">
        <f>IFERROR(C70/C71,0)</f>
        <v>0</v>
      </c>
    </row>
    <row r="73" spans="1:3" x14ac:dyDescent="0.3">
      <c r="A73" s="298" t="s">
        <v>17</v>
      </c>
      <c r="B73" s="299"/>
      <c r="C73" s="2"/>
    </row>
    <row r="74" spans="1:3" x14ac:dyDescent="0.3">
      <c r="A74" s="348" t="s">
        <v>77</v>
      </c>
      <c r="B74" s="349"/>
      <c r="C74" s="350"/>
    </row>
    <row r="75" spans="1:3" ht="15" thickBot="1" x14ac:dyDescent="0.35">
      <c r="A75" s="351"/>
      <c r="B75" s="352"/>
      <c r="C75" s="353"/>
    </row>
    <row r="76" spans="1:3" ht="15" thickBot="1" x14ac:dyDescent="0.35">
      <c r="A76" s="305" t="s">
        <v>151</v>
      </c>
      <c r="B76" s="306"/>
      <c r="C76" s="307"/>
    </row>
    <row r="77" spans="1:3" x14ac:dyDescent="0.3">
      <c r="A77" s="298" t="s">
        <v>57</v>
      </c>
      <c r="B77" s="299"/>
      <c r="C77" s="2"/>
    </row>
    <row r="78" spans="1:3" ht="15" customHeight="1" x14ac:dyDescent="0.3">
      <c r="A78" s="292" t="s">
        <v>211</v>
      </c>
      <c r="B78" s="293"/>
      <c r="C78" s="294"/>
    </row>
    <row r="79" spans="1:3" ht="27.6" customHeight="1" thickBot="1" x14ac:dyDescent="0.35">
      <c r="A79" s="295"/>
      <c r="B79" s="296"/>
      <c r="C79" s="297"/>
    </row>
    <row r="80" spans="1:3" ht="15" thickBot="1" x14ac:dyDescent="0.35">
      <c r="A80" s="323" t="s">
        <v>67</v>
      </c>
      <c r="B80" s="323"/>
      <c r="C80" s="324"/>
    </row>
    <row r="81" spans="1:3" ht="42" customHeight="1" thickBot="1" x14ac:dyDescent="0.35">
      <c r="A81" s="358" t="s">
        <v>215</v>
      </c>
      <c r="B81" s="359"/>
      <c r="C81" s="360"/>
    </row>
    <row r="82" spans="1:3" ht="15" thickBot="1" x14ac:dyDescent="0.35">
      <c r="A82" s="300" t="s">
        <v>150</v>
      </c>
      <c r="B82" s="301"/>
      <c r="C82" s="302"/>
    </row>
    <row r="83" spans="1:3" ht="30" customHeight="1" x14ac:dyDescent="0.3">
      <c r="A83" s="354" t="s">
        <v>179</v>
      </c>
      <c r="B83" s="355"/>
      <c r="C83" s="190"/>
    </row>
    <row r="84" spans="1:3" ht="30" customHeight="1" x14ac:dyDescent="0.3">
      <c r="A84" s="356" t="s">
        <v>180</v>
      </c>
      <c r="B84" s="357"/>
      <c r="C84" s="191"/>
    </row>
    <row r="85" spans="1:3" x14ac:dyDescent="0.3">
      <c r="A85" s="298" t="s">
        <v>75</v>
      </c>
      <c r="B85" s="299"/>
      <c r="C85" s="2">
        <f>IFERROR(C83/C84,0)</f>
        <v>0</v>
      </c>
    </row>
    <row r="86" spans="1:3" x14ac:dyDescent="0.3">
      <c r="A86" s="298" t="s">
        <v>17</v>
      </c>
      <c r="B86" s="299"/>
      <c r="C86" s="2"/>
    </row>
    <row r="87" spans="1:3" x14ac:dyDescent="0.3">
      <c r="A87" s="348" t="s">
        <v>77</v>
      </c>
      <c r="B87" s="349"/>
      <c r="C87" s="350"/>
    </row>
    <row r="88" spans="1:3" ht="15" thickBot="1" x14ac:dyDescent="0.35">
      <c r="A88" s="351"/>
      <c r="B88" s="352"/>
      <c r="C88" s="353"/>
    </row>
    <row r="89" spans="1:3" ht="15" thickBot="1" x14ac:dyDescent="0.35">
      <c r="A89" s="305" t="s">
        <v>151</v>
      </c>
      <c r="B89" s="306"/>
      <c r="C89" s="307"/>
    </row>
    <row r="90" spans="1:3" x14ac:dyDescent="0.3">
      <c r="A90" s="298" t="s">
        <v>57</v>
      </c>
      <c r="B90" s="299"/>
      <c r="C90" s="2"/>
    </row>
    <row r="91" spans="1:3" x14ac:dyDescent="0.3">
      <c r="A91" s="292" t="s">
        <v>211</v>
      </c>
      <c r="B91" s="293"/>
      <c r="C91" s="294"/>
    </row>
    <row r="92" spans="1:3" ht="40.200000000000003" customHeight="1" x14ac:dyDescent="0.3">
      <c r="A92" s="295"/>
      <c r="B92" s="296"/>
      <c r="C92" s="297"/>
    </row>
    <row r="93" spans="1:3" x14ac:dyDescent="0.3">
      <c r="A93" s="15"/>
      <c r="B93" s="15"/>
      <c r="C93" s="15"/>
    </row>
    <row r="94" spans="1:3" x14ac:dyDescent="0.3">
      <c r="A94" s="15"/>
      <c r="B94" s="15"/>
      <c r="C94" s="15"/>
    </row>
    <row r="95" spans="1:3" x14ac:dyDescent="0.3">
      <c r="A95" s="3" t="s">
        <v>149</v>
      </c>
    </row>
  </sheetData>
  <sheetProtection algorithmName="SHA-512" hashValue="mW/g0UnJaT9MgYyP7J7fTn1l1XjhHgs7znjVTvGlA5vmD6K7LwcqsmtOOobqZHB/5yfXqm07veQZ6QWQFlpVEg==" saltValue="d+pR1H6ql8pJx4xvcuWRhw==" spinCount="100000" sheet="1" objects="1" scenarios="1"/>
  <mergeCells count="75">
    <mergeCell ref="A7:C8"/>
    <mergeCell ref="A80:C80"/>
    <mergeCell ref="A81:C81"/>
    <mergeCell ref="A82:C82"/>
    <mergeCell ref="A83:B83"/>
    <mergeCell ref="A20:C21"/>
    <mergeCell ref="A9:C9"/>
    <mergeCell ref="A10:C10"/>
    <mergeCell ref="A11:C11"/>
    <mergeCell ref="A12:B12"/>
    <mergeCell ref="A13:B13"/>
    <mergeCell ref="A14:B14"/>
    <mergeCell ref="A15:B15"/>
    <mergeCell ref="A16:C17"/>
    <mergeCell ref="A18:C18"/>
    <mergeCell ref="A19:B19"/>
    <mergeCell ref="A1:C2"/>
    <mergeCell ref="A3:C3"/>
    <mergeCell ref="A4:C4"/>
    <mergeCell ref="A5:C5"/>
    <mergeCell ref="A6:B6"/>
    <mergeCell ref="A37:C38"/>
    <mergeCell ref="A24:C24"/>
    <mergeCell ref="A25:C25"/>
    <mergeCell ref="A26:C26"/>
    <mergeCell ref="A27:B27"/>
    <mergeCell ref="A28:B28"/>
    <mergeCell ref="A29:B29"/>
    <mergeCell ref="A30:B30"/>
    <mergeCell ref="A31:C32"/>
    <mergeCell ref="A33:C33"/>
    <mergeCell ref="A34:B34"/>
    <mergeCell ref="A35:C36"/>
    <mergeCell ref="A52:C52"/>
    <mergeCell ref="A39:C39"/>
    <mergeCell ref="A40:C40"/>
    <mergeCell ref="A41:C41"/>
    <mergeCell ref="A42:B42"/>
    <mergeCell ref="A43:B43"/>
    <mergeCell ref="A44:B44"/>
    <mergeCell ref="A45:B45"/>
    <mergeCell ref="A46:C47"/>
    <mergeCell ref="A48:C48"/>
    <mergeCell ref="A49:B49"/>
    <mergeCell ref="A50:C51"/>
    <mergeCell ref="A71:B71"/>
    <mergeCell ref="A72:B72"/>
    <mergeCell ref="A67:C67"/>
    <mergeCell ref="A53:C53"/>
    <mergeCell ref="A54:C54"/>
    <mergeCell ref="A55:B55"/>
    <mergeCell ref="A56:B56"/>
    <mergeCell ref="A57:B57"/>
    <mergeCell ref="A58:B58"/>
    <mergeCell ref="A59:C60"/>
    <mergeCell ref="A61:C61"/>
    <mergeCell ref="A62:B62"/>
    <mergeCell ref="A63:C64"/>
    <mergeCell ref="A65:C66"/>
    <mergeCell ref="A89:C89"/>
    <mergeCell ref="A90:B90"/>
    <mergeCell ref="A91:C92"/>
    <mergeCell ref="A22:C23"/>
    <mergeCell ref="A74:C75"/>
    <mergeCell ref="A76:C76"/>
    <mergeCell ref="A77:B77"/>
    <mergeCell ref="A78:C79"/>
    <mergeCell ref="A73:B73"/>
    <mergeCell ref="A84:B84"/>
    <mergeCell ref="A85:B85"/>
    <mergeCell ref="A86:B86"/>
    <mergeCell ref="A87:C88"/>
    <mergeCell ref="A68:C68"/>
    <mergeCell ref="A69:C69"/>
    <mergeCell ref="A70:B70"/>
  </mergeCells>
  <hyperlinks>
    <hyperlink ref="A95" location="Resumen!A21" display="Regresar a &quot;Resumen&quot;" xr:uid="{44078316-CB65-4EDA-9A9C-B99ACF21FD2D}"/>
  </hyperlink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AA0989-170B-4BC5-B896-D11D03F69509}">
          <x14:formula1>
            <xm:f>Listas!$E$2:$E$3</xm:f>
          </x14:formula1>
          <xm:sqref>C58 C15 C73 C30 C86 C45</xm:sqref>
        </x14:dataValidation>
        <x14:dataValidation type="list" allowBlank="1" showInputMessage="1" showErrorMessage="1" xr:uid="{ACA90F17-AAC8-4815-932E-BA98B8CAD37D}">
          <x14:formula1>
            <xm:f>Listas!$E$2:$E$4</xm:f>
          </x14:formula1>
          <xm:sqref>C19 C34 C49 C77 C90 C6 C62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D1D2-EA27-49B7-A17F-F167963E20D5}">
  <dimension ref="A1:C65"/>
  <sheetViews>
    <sheetView topLeftCell="A17" zoomScale="115" zoomScaleNormal="115" workbookViewId="0">
      <selection activeCell="A37" sqref="A37:C37"/>
    </sheetView>
  </sheetViews>
  <sheetFormatPr baseColWidth="10" defaultColWidth="11.44140625" defaultRowHeight="14.4" x14ac:dyDescent="0.3"/>
  <cols>
    <col min="1" max="1" width="35.6640625" customWidth="1"/>
    <col min="2" max="2" width="34.109375" customWidth="1"/>
    <col min="3" max="3" width="15.6640625" customWidth="1"/>
  </cols>
  <sheetData>
    <row r="1" spans="1:3" ht="15" thickBot="1" x14ac:dyDescent="0.35">
      <c r="A1" s="317" t="s">
        <v>39</v>
      </c>
      <c r="B1" s="317"/>
      <c r="C1" s="367"/>
    </row>
    <row r="2" spans="1:3" ht="15" thickBot="1" x14ac:dyDescent="0.35">
      <c r="A2" s="317"/>
      <c r="B2" s="317"/>
      <c r="C2" s="367"/>
    </row>
    <row r="3" spans="1:3" ht="30" customHeight="1" x14ac:dyDescent="0.3">
      <c r="A3" s="368" t="s">
        <v>41</v>
      </c>
      <c r="B3" s="368"/>
      <c r="C3" s="369"/>
    </row>
    <row r="4" spans="1:3" ht="30" customHeight="1" thickBot="1" x14ac:dyDescent="0.35">
      <c r="A4" s="370" t="s">
        <v>124</v>
      </c>
      <c r="B4" s="370"/>
      <c r="C4" s="371"/>
    </row>
    <row r="5" spans="1:3" ht="28.2" customHeight="1" thickBot="1" x14ac:dyDescent="0.35">
      <c r="A5" s="300" t="s">
        <v>150</v>
      </c>
      <c r="B5" s="301"/>
      <c r="C5" s="302"/>
    </row>
    <row r="6" spans="1:3" ht="30" customHeight="1" x14ac:dyDescent="0.3">
      <c r="A6" s="346" t="s">
        <v>207</v>
      </c>
      <c r="B6" s="347"/>
      <c r="C6" s="48">
        <v>0</v>
      </c>
    </row>
    <row r="7" spans="1:3" ht="30" customHeight="1" x14ac:dyDescent="0.3">
      <c r="A7" s="365" t="s">
        <v>181</v>
      </c>
      <c r="B7" s="366"/>
      <c r="C7" s="2">
        <v>0</v>
      </c>
    </row>
    <row r="8" spans="1:3" ht="22.2" customHeight="1" x14ac:dyDescent="0.3">
      <c r="A8" s="298" t="s">
        <v>75</v>
      </c>
      <c r="B8" s="299"/>
      <c r="C8" s="2">
        <f>IFERROR(C6/C7,0)</f>
        <v>0</v>
      </c>
    </row>
    <row r="9" spans="1:3" ht="15" customHeight="1" x14ac:dyDescent="0.3">
      <c r="A9" s="298" t="s">
        <v>17</v>
      </c>
      <c r="B9" s="299"/>
      <c r="C9" s="2"/>
    </row>
    <row r="10" spans="1:3" x14ac:dyDescent="0.3">
      <c r="A10" s="348" t="s">
        <v>77</v>
      </c>
      <c r="B10" s="349"/>
      <c r="C10" s="350"/>
    </row>
    <row r="11" spans="1:3" ht="15" thickBot="1" x14ac:dyDescent="0.35">
      <c r="A11" s="351"/>
      <c r="B11" s="352"/>
      <c r="C11" s="353"/>
    </row>
    <row r="12" spans="1:3" ht="28.2" customHeight="1" thickBot="1" x14ac:dyDescent="0.35">
      <c r="A12" s="305" t="s">
        <v>151</v>
      </c>
      <c r="B12" s="306"/>
      <c r="C12" s="307"/>
    </row>
    <row r="13" spans="1:3" x14ac:dyDescent="0.3">
      <c r="A13" s="298" t="s">
        <v>57</v>
      </c>
      <c r="B13" s="299"/>
      <c r="C13" s="2"/>
    </row>
    <row r="14" spans="1:3" ht="15" customHeight="1" x14ac:dyDescent="0.3">
      <c r="A14" s="292" t="s">
        <v>220</v>
      </c>
      <c r="B14" s="293"/>
      <c r="C14" s="294"/>
    </row>
    <row r="15" spans="1:3" ht="26.4" customHeight="1" thickBot="1" x14ac:dyDescent="0.35">
      <c r="A15" s="295"/>
      <c r="B15" s="296"/>
      <c r="C15" s="297"/>
    </row>
    <row r="16" spans="1:3" ht="15" customHeight="1" thickBot="1" x14ac:dyDescent="0.35">
      <c r="A16" s="317" t="s">
        <v>40</v>
      </c>
      <c r="B16" s="317"/>
      <c r="C16" s="317"/>
    </row>
    <row r="17" spans="1:3" ht="15" customHeight="1" thickBot="1" x14ac:dyDescent="0.35">
      <c r="A17" s="317"/>
      <c r="B17" s="317"/>
      <c r="C17" s="317"/>
    </row>
    <row r="18" spans="1:3" ht="29.4" customHeight="1" thickBot="1" x14ac:dyDescent="0.35">
      <c r="A18" s="323" t="s">
        <v>42</v>
      </c>
      <c r="B18" s="323"/>
      <c r="C18" s="324"/>
    </row>
    <row r="19" spans="1:3" ht="30" customHeight="1" thickBot="1" x14ac:dyDescent="0.35">
      <c r="A19" s="358" t="s">
        <v>125</v>
      </c>
      <c r="B19" s="359"/>
      <c r="C19" s="360"/>
    </row>
    <row r="20" spans="1:3" ht="18" customHeight="1" thickBot="1" x14ac:dyDescent="0.35">
      <c r="A20" s="305" t="s">
        <v>182</v>
      </c>
      <c r="B20" s="306"/>
      <c r="C20" s="307"/>
    </row>
    <row r="21" spans="1:3" x14ac:dyDescent="0.3">
      <c r="A21" s="298" t="s">
        <v>57</v>
      </c>
      <c r="B21" s="299"/>
      <c r="C21" s="2"/>
    </row>
    <row r="22" spans="1:3" x14ac:dyDescent="0.3">
      <c r="A22" s="308" t="s">
        <v>211</v>
      </c>
      <c r="B22" s="309"/>
      <c r="C22" s="310"/>
    </row>
    <row r="23" spans="1:3" ht="40.200000000000003" customHeight="1" thickBot="1" x14ac:dyDescent="0.35">
      <c r="A23" s="311"/>
      <c r="B23" s="312"/>
      <c r="C23" s="313"/>
    </row>
    <row r="24" spans="1:3" ht="29.4" customHeight="1" thickBot="1" x14ac:dyDescent="0.35">
      <c r="A24" s="323" t="s">
        <v>44</v>
      </c>
      <c r="B24" s="323"/>
      <c r="C24" s="324"/>
    </row>
    <row r="25" spans="1:3" ht="30" customHeight="1" thickBot="1" x14ac:dyDescent="0.35">
      <c r="A25" s="358" t="s">
        <v>126</v>
      </c>
      <c r="B25" s="359"/>
      <c r="C25" s="360"/>
    </row>
    <row r="26" spans="1:3" ht="28.2" customHeight="1" thickBot="1" x14ac:dyDescent="0.35">
      <c r="A26" s="300" t="s">
        <v>150</v>
      </c>
      <c r="B26" s="301"/>
      <c r="C26" s="302"/>
    </row>
    <row r="27" spans="1:3" ht="28.2" customHeight="1" x14ac:dyDescent="0.3">
      <c r="A27" s="377" t="s">
        <v>183</v>
      </c>
      <c r="B27" s="378"/>
      <c r="C27" s="48">
        <v>0</v>
      </c>
    </row>
    <row r="28" spans="1:3" x14ac:dyDescent="0.3">
      <c r="A28" s="363" t="s">
        <v>225</v>
      </c>
      <c r="B28" s="364"/>
      <c r="C28" s="2">
        <f>IFERROR(C27/#REF!,0)</f>
        <v>0</v>
      </c>
    </row>
    <row r="29" spans="1:3" x14ac:dyDescent="0.3">
      <c r="A29" s="298" t="s">
        <v>17</v>
      </c>
      <c r="B29" s="299"/>
      <c r="C29" s="2"/>
    </row>
    <row r="30" spans="1:3" ht="15" customHeight="1" x14ac:dyDescent="0.3">
      <c r="A30" s="348" t="s">
        <v>77</v>
      </c>
      <c r="B30" s="349"/>
      <c r="C30" s="350"/>
    </row>
    <row r="31" spans="1:3" ht="15" customHeight="1" thickBot="1" x14ac:dyDescent="0.35">
      <c r="A31" s="351"/>
      <c r="B31" s="352"/>
      <c r="C31" s="353"/>
    </row>
    <row r="32" spans="1:3" ht="30" customHeight="1" thickBot="1" x14ac:dyDescent="0.35">
      <c r="A32" s="305" t="s">
        <v>182</v>
      </c>
      <c r="B32" s="306"/>
      <c r="C32" s="307"/>
    </row>
    <row r="33" spans="1:3" ht="15" customHeight="1" x14ac:dyDescent="0.3">
      <c r="A33" s="298" t="s">
        <v>57</v>
      </c>
      <c r="B33" s="299"/>
      <c r="C33" s="2"/>
    </row>
    <row r="34" spans="1:3" ht="15" customHeight="1" x14ac:dyDescent="0.3">
      <c r="A34" s="292" t="s">
        <v>211</v>
      </c>
      <c r="B34" s="293"/>
      <c r="C34" s="294"/>
    </row>
    <row r="35" spans="1:3" ht="25.5" customHeight="1" thickBot="1" x14ac:dyDescent="0.35">
      <c r="A35" s="295"/>
      <c r="B35" s="296"/>
      <c r="C35" s="297"/>
    </row>
    <row r="36" spans="1:3" ht="15" thickBot="1" x14ac:dyDescent="0.35">
      <c r="A36" s="323" t="s">
        <v>82</v>
      </c>
      <c r="B36" s="323"/>
      <c r="C36" s="324"/>
    </row>
    <row r="37" spans="1:3" ht="40.200000000000003" customHeight="1" thickBot="1" x14ac:dyDescent="0.35">
      <c r="A37" s="358" t="s">
        <v>127</v>
      </c>
      <c r="B37" s="359"/>
      <c r="C37" s="360"/>
    </row>
    <row r="38" spans="1:3" ht="30" customHeight="1" thickBot="1" x14ac:dyDescent="0.35">
      <c r="A38" s="305" t="s">
        <v>152</v>
      </c>
      <c r="B38" s="306"/>
      <c r="C38" s="307"/>
    </row>
    <row r="39" spans="1:3" ht="15" customHeight="1" x14ac:dyDescent="0.3">
      <c r="A39" s="298" t="s">
        <v>57</v>
      </c>
      <c r="B39" s="299"/>
      <c r="C39" s="2"/>
    </row>
    <row r="40" spans="1:3" ht="15" customHeight="1" x14ac:dyDescent="0.3">
      <c r="A40" s="308" t="s">
        <v>220</v>
      </c>
      <c r="B40" s="309"/>
      <c r="C40" s="310"/>
    </row>
    <row r="41" spans="1:3" ht="25.5" customHeight="1" thickBot="1" x14ac:dyDescent="0.35">
      <c r="A41" s="311"/>
      <c r="B41" s="312"/>
      <c r="C41" s="313"/>
    </row>
    <row r="42" spans="1:3" x14ac:dyDescent="0.3">
      <c r="A42" s="317" t="s">
        <v>83</v>
      </c>
      <c r="B42" s="318"/>
      <c r="C42" s="319"/>
    </row>
    <row r="43" spans="1:3" ht="15" thickBot="1" x14ac:dyDescent="0.35">
      <c r="A43" s="320"/>
      <c r="B43" s="321"/>
      <c r="C43" s="322"/>
    </row>
    <row r="44" spans="1:3" ht="15" thickBot="1" x14ac:dyDescent="0.35">
      <c r="A44" s="323" t="s">
        <v>43</v>
      </c>
      <c r="B44" s="323"/>
      <c r="C44" s="324"/>
    </row>
    <row r="45" spans="1:3" ht="30" customHeight="1" thickBot="1" x14ac:dyDescent="0.35">
      <c r="A45" s="358" t="s">
        <v>128</v>
      </c>
      <c r="B45" s="359"/>
      <c r="C45" s="360"/>
    </row>
    <row r="46" spans="1:3" ht="15" customHeight="1" thickBot="1" x14ac:dyDescent="0.35">
      <c r="A46" s="300" t="s">
        <v>150</v>
      </c>
      <c r="B46" s="301"/>
      <c r="C46" s="302"/>
    </row>
    <row r="47" spans="1:3" x14ac:dyDescent="0.3">
      <c r="A47" s="346" t="s">
        <v>184</v>
      </c>
      <c r="B47" s="347"/>
      <c r="C47" s="48"/>
    </row>
    <row r="48" spans="1:3" x14ac:dyDescent="0.3">
      <c r="A48" s="356" t="s">
        <v>185</v>
      </c>
      <c r="B48" s="357"/>
      <c r="C48" s="2"/>
    </row>
    <row r="49" spans="1:3" x14ac:dyDescent="0.3">
      <c r="A49" s="298" t="s">
        <v>75</v>
      </c>
      <c r="B49" s="299"/>
      <c r="C49" s="2">
        <f>IFERROR(C47/C48,0)</f>
        <v>0</v>
      </c>
    </row>
    <row r="50" spans="1:3" x14ac:dyDescent="0.3">
      <c r="A50" s="298" t="s">
        <v>17</v>
      </c>
      <c r="B50" s="299"/>
      <c r="C50" s="2"/>
    </row>
    <row r="51" spans="1:3" x14ac:dyDescent="0.3">
      <c r="A51" s="348" t="s">
        <v>77</v>
      </c>
      <c r="B51" s="349"/>
      <c r="C51" s="350"/>
    </row>
    <row r="52" spans="1:3" ht="15" thickBot="1" x14ac:dyDescent="0.35">
      <c r="A52" s="351"/>
      <c r="B52" s="352"/>
      <c r="C52" s="353"/>
    </row>
    <row r="53" spans="1:3" ht="15" thickBot="1" x14ac:dyDescent="0.35">
      <c r="A53" s="305" t="s">
        <v>151</v>
      </c>
      <c r="B53" s="306"/>
      <c r="C53" s="307"/>
    </row>
    <row r="54" spans="1:3" ht="15" customHeight="1" x14ac:dyDescent="0.3">
      <c r="A54" s="298" t="s">
        <v>57</v>
      </c>
      <c r="B54" s="299"/>
      <c r="C54" s="2"/>
    </row>
    <row r="55" spans="1:3" x14ac:dyDescent="0.3">
      <c r="A55" s="308" t="s">
        <v>220</v>
      </c>
      <c r="B55" s="309"/>
      <c r="C55" s="310"/>
    </row>
    <row r="56" spans="1:3" ht="51" customHeight="1" thickBot="1" x14ac:dyDescent="0.35">
      <c r="A56" s="311"/>
      <c r="B56" s="312"/>
      <c r="C56" s="313"/>
    </row>
    <row r="57" spans="1:3" ht="15" thickBot="1" x14ac:dyDescent="0.35">
      <c r="A57" s="323" t="s">
        <v>45</v>
      </c>
      <c r="B57" s="323"/>
      <c r="C57" s="324"/>
    </row>
    <row r="58" spans="1:3" ht="30" customHeight="1" thickBot="1" x14ac:dyDescent="0.35">
      <c r="A58" s="358" t="s">
        <v>129</v>
      </c>
      <c r="B58" s="359"/>
      <c r="C58" s="360"/>
    </row>
    <row r="59" spans="1:3" ht="15" thickBot="1" x14ac:dyDescent="0.35">
      <c r="A59" s="305" t="s">
        <v>152</v>
      </c>
      <c r="B59" s="306"/>
      <c r="C59" s="307"/>
    </row>
    <row r="60" spans="1:3" x14ac:dyDescent="0.3">
      <c r="A60" s="298" t="s">
        <v>57</v>
      </c>
      <c r="B60" s="299"/>
      <c r="C60" s="2"/>
    </row>
    <row r="61" spans="1:3" x14ac:dyDescent="0.3">
      <c r="A61" s="292" t="s">
        <v>211</v>
      </c>
      <c r="B61" s="293"/>
      <c r="C61" s="294"/>
    </row>
    <row r="62" spans="1:3" x14ac:dyDescent="0.3">
      <c r="A62" s="295"/>
      <c r="B62" s="296"/>
      <c r="C62" s="297"/>
    </row>
    <row r="63" spans="1:3" x14ac:dyDescent="0.3">
      <c r="A63" s="15"/>
      <c r="B63" s="15"/>
      <c r="C63" s="15"/>
    </row>
    <row r="64" spans="1:3" x14ac:dyDescent="0.3">
      <c r="A64" s="15"/>
      <c r="B64" s="15"/>
      <c r="C64" s="15"/>
    </row>
    <row r="65" spans="1:1" x14ac:dyDescent="0.3">
      <c r="A65" s="3" t="s">
        <v>149</v>
      </c>
    </row>
  </sheetData>
  <sheetProtection algorithmName="SHA-512" hashValue="h0zBsPQ/9FSy/CjlkLV8Nqr9dRaGscWwFS84aDENzlBvZnP4vQLCjZzsEw0LMRTv57BN1w3SI5lAZ9DAKLBjfg==" saltValue="83rQPo5sFQ9wirmtVEZ8bg==" spinCount="100000" sheet="1" objects="1" scenarios="1"/>
  <mergeCells count="50">
    <mergeCell ref="A39:B39"/>
    <mergeCell ref="A40:C41"/>
    <mergeCell ref="A36:C36"/>
    <mergeCell ref="A37:C37"/>
    <mergeCell ref="A25:C25"/>
    <mergeCell ref="A26:C26"/>
    <mergeCell ref="A27:B27"/>
    <mergeCell ref="A28:B28"/>
    <mergeCell ref="A38:C38"/>
    <mergeCell ref="A59:C59"/>
    <mergeCell ref="A60:B60"/>
    <mergeCell ref="A61:C62"/>
    <mergeCell ref="A58:C58"/>
    <mergeCell ref="A50:B50"/>
    <mergeCell ref="A51:C52"/>
    <mergeCell ref="A53:C53"/>
    <mergeCell ref="A54:B54"/>
    <mergeCell ref="A55:C56"/>
    <mergeCell ref="A57:C57"/>
    <mergeCell ref="A49:B49"/>
    <mergeCell ref="A20:C20"/>
    <mergeCell ref="A21:B21"/>
    <mergeCell ref="A22:C23"/>
    <mergeCell ref="A42:C43"/>
    <mergeCell ref="A30:C31"/>
    <mergeCell ref="A32:C32"/>
    <mergeCell ref="A33:B33"/>
    <mergeCell ref="A34:C35"/>
    <mergeCell ref="A29:B29"/>
    <mergeCell ref="A44:C44"/>
    <mergeCell ref="A45:C45"/>
    <mergeCell ref="A46:C46"/>
    <mergeCell ref="A47:B47"/>
    <mergeCell ref="A48:B48"/>
    <mergeCell ref="A24:C24"/>
    <mergeCell ref="A18:C18"/>
    <mergeCell ref="A19:C19"/>
    <mergeCell ref="A9:B9"/>
    <mergeCell ref="A10:C11"/>
    <mergeCell ref="A12:C12"/>
    <mergeCell ref="A13:B13"/>
    <mergeCell ref="A14:C15"/>
    <mergeCell ref="A16:C17"/>
    <mergeCell ref="A5:C5"/>
    <mergeCell ref="A6:B6"/>
    <mergeCell ref="A7:B7"/>
    <mergeCell ref="A8:B8"/>
    <mergeCell ref="A1:C2"/>
    <mergeCell ref="A3:C3"/>
    <mergeCell ref="A4:C4"/>
  </mergeCells>
  <hyperlinks>
    <hyperlink ref="A65" location="Resumen!A29" display="Regresar a &quot;Resumen&quot;" xr:uid="{8181FE3A-BA0E-4DFA-A4E0-151B7375C0B4}"/>
  </hyperlink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9C95032-6CC1-43E6-BB92-C97DDB972EF0}">
          <x14:formula1>
            <xm:f>Listas!$E$2:$E$3</xm:f>
          </x14:formula1>
          <xm:sqref>C9 C50 C29</xm:sqref>
        </x14:dataValidation>
        <x14:dataValidation type="list" allowBlank="1" showInputMessage="1" showErrorMessage="1" xr:uid="{CE4ED254-76C9-414D-B37F-9F29FE176428}">
          <x14:formula1>
            <xm:f>Listas!$E$2:$E$4</xm:f>
          </x14:formula1>
          <xm:sqref>C13 C21 C39 C54 C60 C33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DE862-AFAB-4FD5-8F3B-92B88D3C93C1}">
  <dimension ref="A1:C61"/>
  <sheetViews>
    <sheetView zoomScale="110" zoomScaleNormal="110" workbookViewId="0">
      <selection activeCell="F60" sqref="F60"/>
    </sheetView>
  </sheetViews>
  <sheetFormatPr baseColWidth="10" defaultColWidth="11.44140625" defaultRowHeight="14.4" x14ac:dyDescent="0.3"/>
  <cols>
    <col min="1" max="1" width="35.6640625" customWidth="1"/>
    <col min="2" max="2" width="34.109375" customWidth="1"/>
    <col min="3" max="3" width="15.6640625" customWidth="1"/>
  </cols>
  <sheetData>
    <row r="1" spans="1:3" ht="15" thickBot="1" x14ac:dyDescent="0.35">
      <c r="A1" s="317" t="s">
        <v>46</v>
      </c>
      <c r="B1" s="317"/>
      <c r="C1" s="317"/>
    </row>
    <row r="2" spans="1:3" ht="15" thickBot="1" x14ac:dyDescent="0.35">
      <c r="A2" s="317"/>
      <c r="B2" s="317"/>
      <c r="C2" s="317"/>
    </row>
    <row r="3" spans="1:3" ht="30" customHeight="1" thickBot="1" x14ac:dyDescent="0.35">
      <c r="A3" s="368" t="s">
        <v>84</v>
      </c>
      <c r="B3" s="368"/>
      <c r="C3" s="369"/>
    </row>
    <row r="4" spans="1:3" ht="30" customHeight="1" thickBot="1" x14ac:dyDescent="0.35">
      <c r="A4" s="325" t="s">
        <v>130</v>
      </c>
      <c r="B4" s="325"/>
      <c r="C4" s="379"/>
    </row>
    <row r="5" spans="1:3" ht="28.2" customHeight="1" thickBot="1" x14ac:dyDescent="0.35">
      <c r="A5" s="300" t="s">
        <v>150</v>
      </c>
      <c r="B5" s="301"/>
      <c r="C5" s="302"/>
    </row>
    <row r="6" spans="1:3" ht="15" customHeight="1" x14ac:dyDescent="0.3">
      <c r="A6" s="346" t="s">
        <v>186</v>
      </c>
      <c r="B6" s="347"/>
      <c r="C6" s="48"/>
    </row>
    <row r="7" spans="1:3" ht="15" customHeight="1" x14ac:dyDescent="0.3">
      <c r="A7" s="365" t="s">
        <v>187</v>
      </c>
      <c r="B7" s="366"/>
      <c r="C7" s="2"/>
    </row>
    <row r="8" spans="1:3" ht="22.2" customHeight="1" x14ac:dyDescent="0.3">
      <c r="A8" s="298" t="s">
        <v>75</v>
      </c>
      <c r="B8" s="299"/>
      <c r="C8" s="2">
        <f>IFERROR(C6/C7,0)</f>
        <v>0</v>
      </c>
    </row>
    <row r="9" spans="1:3" ht="15" customHeight="1" x14ac:dyDescent="0.3">
      <c r="A9" s="298" t="s">
        <v>17</v>
      </c>
      <c r="B9" s="299"/>
      <c r="C9" s="2"/>
    </row>
    <row r="10" spans="1:3" x14ac:dyDescent="0.3">
      <c r="A10" s="348" t="s">
        <v>77</v>
      </c>
      <c r="B10" s="349"/>
      <c r="C10" s="350"/>
    </row>
    <row r="11" spans="1:3" ht="15" thickBot="1" x14ac:dyDescent="0.35">
      <c r="A11" s="351"/>
      <c r="B11" s="352"/>
      <c r="C11" s="353"/>
    </row>
    <row r="12" spans="1:3" ht="28.2" customHeight="1" thickBot="1" x14ac:dyDescent="0.35">
      <c r="A12" s="305" t="s">
        <v>151</v>
      </c>
      <c r="B12" s="306"/>
      <c r="C12" s="307"/>
    </row>
    <row r="13" spans="1:3" x14ac:dyDescent="0.3">
      <c r="A13" s="298" t="s">
        <v>57</v>
      </c>
      <c r="B13" s="299"/>
      <c r="C13" s="2"/>
    </row>
    <row r="14" spans="1:3" ht="18" customHeight="1" x14ac:dyDescent="0.3">
      <c r="A14" s="308" t="s">
        <v>220</v>
      </c>
      <c r="B14" s="309"/>
      <c r="C14" s="310"/>
    </row>
    <row r="15" spans="1:3" ht="47.25" customHeight="1" thickBot="1" x14ac:dyDescent="0.35">
      <c r="A15" s="311"/>
      <c r="B15" s="312"/>
      <c r="C15" s="313"/>
    </row>
    <row r="16" spans="1:3" ht="15" customHeight="1" thickBot="1" x14ac:dyDescent="0.35">
      <c r="A16" s="317" t="s">
        <v>47</v>
      </c>
      <c r="B16" s="317"/>
      <c r="C16" s="317"/>
    </row>
    <row r="17" spans="1:3" ht="15" customHeight="1" thickBot="1" x14ac:dyDescent="0.35">
      <c r="A17" s="317"/>
      <c r="B17" s="317"/>
      <c r="C17" s="317"/>
    </row>
    <row r="18" spans="1:3" ht="29.4" customHeight="1" thickBot="1" x14ac:dyDescent="0.35">
      <c r="A18" s="323" t="s">
        <v>188</v>
      </c>
      <c r="B18" s="323"/>
      <c r="C18" s="324"/>
    </row>
    <row r="19" spans="1:3" ht="46.2" customHeight="1" thickBot="1" x14ac:dyDescent="0.35">
      <c r="A19" s="358" t="s">
        <v>213</v>
      </c>
      <c r="B19" s="359"/>
      <c r="C19" s="360"/>
    </row>
    <row r="20" spans="1:3" ht="18" customHeight="1" thickBot="1" x14ac:dyDescent="0.35">
      <c r="A20" s="305" t="s">
        <v>182</v>
      </c>
      <c r="B20" s="306"/>
      <c r="C20" s="307"/>
    </row>
    <row r="21" spans="1:3" x14ac:dyDescent="0.3">
      <c r="A21" s="363" t="s">
        <v>189</v>
      </c>
      <c r="B21" s="364"/>
      <c r="C21" s="2">
        <f>IFERROR(C20/#REF!,0)</f>
        <v>0</v>
      </c>
    </row>
    <row r="22" spans="1:3" x14ac:dyDescent="0.3">
      <c r="A22" s="298" t="s">
        <v>57</v>
      </c>
      <c r="B22" s="299"/>
      <c r="C22" s="2"/>
    </row>
    <row r="23" spans="1:3" x14ac:dyDescent="0.3">
      <c r="A23" s="292" t="s">
        <v>77</v>
      </c>
      <c r="B23" s="293"/>
      <c r="C23" s="294"/>
    </row>
    <row r="24" spans="1:3" x14ac:dyDescent="0.3">
      <c r="A24" s="295"/>
      <c r="B24" s="296"/>
      <c r="C24" s="297"/>
    </row>
    <row r="25" spans="1:3" ht="15" customHeight="1" thickBot="1" x14ac:dyDescent="0.35">
      <c r="A25" s="305" t="s">
        <v>151</v>
      </c>
      <c r="B25" s="306"/>
      <c r="C25" s="307"/>
    </row>
    <row r="26" spans="1:3" ht="15" customHeight="1" x14ac:dyDescent="0.3">
      <c r="A26" s="298" t="s">
        <v>57</v>
      </c>
      <c r="B26" s="299"/>
      <c r="C26" s="2"/>
    </row>
    <row r="27" spans="1:3" ht="15" customHeight="1" x14ac:dyDescent="0.3">
      <c r="A27" s="292" t="s">
        <v>211</v>
      </c>
      <c r="B27" s="293"/>
      <c r="C27" s="294"/>
    </row>
    <row r="28" spans="1:3" ht="24.9" customHeight="1" thickBot="1" x14ac:dyDescent="0.35">
      <c r="A28" s="295"/>
      <c r="B28" s="296"/>
      <c r="C28" s="297"/>
    </row>
    <row r="29" spans="1:3" ht="28.2" customHeight="1" x14ac:dyDescent="0.3">
      <c r="A29" s="317" t="s">
        <v>48</v>
      </c>
      <c r="B29" s="318"/>
      <c r="C29" s="318"/>
    </row>
    <row r="30" spans="1:3" ht="15" thickBot="1" x14ac:dyDescent="0.35">
      <c r="A30" s="380"/>
      <c r="B30" s="381"/>
      <c r="C30" s="381"/>
    </row>
    <row r="31" spans="1:3" ht="30" customHeight="1" thickBot="1" x14ac:dyDescent="0.35">
      <c r="A31" s="323" t="s">
        <v>50</v>
      </c>
      <c r="B31" s="383"/>
      <c r="C31" s="384"/>
    </row>
    <row r="32" spans="1:3" ht="30" customHeight="1" thickBot="1" x14ac:dyDescent="0.35">
      <c r="A32" s="325" t="s">
        <v>190</v>
      </c>
      <c r="B32" s="326"/>
      <c r="C32" s="327"/>
    </row>
    <row r="33" spans="1:3" ht="15" thickBot="1" x14ac:dyDescent="0.35">
      <c r="A33" s="300" t="s">
        <v>150</v>
      </c>
      <c r="B33" s="301"/>
      <c r="C33" s="302"/>
    </row>
    <row r="34" spans="1:3" x14ac:dyDescent="0.3">
      <c r="A34" s="346" t="s">
        <v>191</v>
      </c>
      <c r="B34" s="347"/>
      <c r="C34" s="48"/>
    </row>
    <row r="35" spans="1:3" x14ac:dyDescent="0.3">
      <c r="A35" s="356" t="s">
        <v>192</v>
      </c>
      <c r="B35" s="357"/>
      <c r="C35" s="2"/>
    </row>
    <row r="36" spans="1:3" ht="15" customHeight="1" x14ac:dyDescent="0.3">
      <c r="A36" s="298" t="s">
        <v>75</v>
      </c>
      <c r="B36" s="299"/>
      <c r="C36" s="2">
        <f>IFERROR(C34/C35,0)</f>
        <v>0</v>
      </c>
    </row>
    <row r="37" spans="1:3" ht="15" customHeight="1" x14ac:dyDescent="0.3">
      <c r="A37" s="298" t="s">
        <v>17</v>
      </c>
      <c r="B37" s="299"/>
      <c r="C37" s="2"/>
    </row>
    <row r="38" spans="1:3" ht="15" customHeight="1" x14ac:dyDescent="0.3">
      <c r="A38" s="348" t="s">
        <v>218</v>
      </c>
      <c r="B38" s="349"/>
      <c r="C38" s="350"/>
    </row>
    <row r="39" spans="1:3" ht="15" customHeight="1" thickBot="1" x14ac:dyDescent="0.35">
      <c r="A39" s="351"/>
      <c r="B39" s="352"/>
      <c r="C39" s="353"/>
    </row>
    <row r="40" spans="1:3" ht="14.4" customHeight="1" thickBot="1" x14ac:dyDescent="0.35">
      <c r="A40" s="305" t="s">
        <v>151</v>
      </c>
      <c r="B40" s="306"/>
      <c r="C40" s="307"/>
    </row>
    <row r="41" spans="1:3" ht="15" customHeight="1" x14ac:dyDescent="0.3">
      <c r="A41" s="298" t="s">
        <v>57</v>
      </c>
      <c r="B41" s="299"/>
      <c r="C41" s="2"/>
    </row>
    <row r="42" spans="1:3" ht="15" customHeight="1" x14ac:dyDescent="0.3">
      <c r="A42" s="308" t="s">
        <v>77</v>
      </c>
      <c r="B42" s="309"/>
      <c r="C42" s="310"/>
    </row>
    <row r="43" spans="1:3" ht="18" customHeight="1" thickBot="1" x14ac:dyDescent="0.35">
      <c r="A43" s="311"/>
      <c r="B43" s="312"/>
      <c r="C43" s="313"/>
    </row>
    <row r="44" spans="1:3" x14ac:dyDescent="0.3">
      <c r="A44" s="317" t="s">
        <v>49</v>
      </c>
      <c r="B44" s="318"/>
      <c r="C44" s="319"/>
    </row>
    <row r="45" spans="1:3" ht="15" thickBot="1" x14ac:dyDescent="0.35">
      <c r="A45" s="380"/>
      <c r="B45" s="381"/>
      <c r="C45" s="382"/>
    </row>
    <row r="46" spans="1:3" ht="30" customHeight="1" thickBot="1" x14ac:dyDescent="0.35">
      <c r="A46" s="323" t="s">
        <v>51</v>
      </c>
      <c r="B46" s="383"/>
      <c r="C46" s="384"/>
    </row>
    <row r="47" spans="1:3" ht="30" customHeight="1" thickBot="1" x14ac:dyDescent="0.35">
      <c r="A47" s="325" t="s">
        <v>131</v>
      </c>
      <c r="B47" s="326"/>
      <c r="C47" s="327"/>
    </row>
    <row r="48" spans="1:3" ht="15" thickBot="1" x14ac:dyDescent="0.35">
      <c r="A48" s="300" t="s">
        <v>150</v>
      </c>
      <c r="B48" s="301"/>
      <c r="C48" s="302"/>
    </row>
    <row r="49" spans="1:3" x14ac:dyDescent="0.3">
      <c r="A49" s="346" t="s">
        <v>193</v>
      </c>
      <c r="B49" s="347"/>
      <c r="C49" s="48"/>
    </row>
    <row r="50" spans="1:3" x14ac:dyDescent="0.3">
      <c r="A50" s="356" t="s">
        <v>192</v>
      </c>
      <c r="B50" s="357"/>
      <c r="C50" s="2"/>
    </row>
    <row r="51" spans="1:3" x14ac:dyDescent="0.3">
      <c r="A51" s="298" t="s">
        <v>75</v>
      </c>
      <c r="B51" s="299"/>
      <c r="C51" s="2">
        <f>IFERROR(C49/C50,0)</f>
        <v>0</v>
      </c>
    </row>
    <row r="52" spans="1:3" x14ac:dyDescent="0.3">
      <c r="A52" s="298" t="s">
        <v>17</v>
      </c>
      <c r="B52" s="299"/>
      <c r="C52" s="2"/>
    </row>
    <row r="53" spans="1:3" x14ac:dyDescent="0.3">
      <c r="A53" s="348" t="s">
        <v>77</v>
      </c>
      <c r="B53" s="349"/>
      <c r="C53" s="350"/>
    </row>
    <row r="54" spans="1:3" ht="15" thickBot="1" x14ac:dyDescent="0.35">
      <c r="A54" s="351"/>
      <c r="B54" s="352"/>
      <c r="C54" s="353"/>
    </row>
    <row r="55" spans="1:3" ht="15" thickBot="1" x14ac:dyDescent="0.35">
      <c r="A55" s="305" t="s">
        <v>151</v>
      </c>
      <c r="B55" s="306"/>
      <c r="C55" s="307"/>
    </row>
    <row r="56" spans="1:3" x14ac:dyDescent="0.3">
      <c r="A56" s="298" t="s">
        <v>57</v>
      </c>
      <c r="B56" s="299"/>
      <c r="C56" s="2"/>
    </row>
    <row r="57" spans="1:3" x14ac:dyDescent="0.3">
      <c r="A57" s="292" t="s">
        <v>211</v>
      </c>
      <c r="B57" s="293"/>
      <c r="C57" s="294"/>
    </row>
    <row r="58" spans="1:3" x14ac:dyDescent="0.3">
      <c r="A58" s="295"/>
      <c r="B58" s="296"/>
      <c r="C58" s="297"/>
    </row>
    <row r="59" spans="1:3" x14ac:dyDescent="0.3">
      <c r="A59" s="15"/>
      <c r="B59" s="15"/>
      <c r="C59" s="15"/>
    </row>
    <row r="60" spans="1:3" x14ac:dyDescent="0.3">
      <c r="A60" s="15"/>
      <c r="B60" s="15"/>
      <c r="C60" s="15"/>
    </row>
    <row r="61" spans="1:3" x14ac:dyDescent="0.3">
      <c r="A61" s="3" t="s">
        <v>149</v>
      </c>
    </row>
  </sheetData>
  <sheetProtection algorithmName="SHA-512" hashValue="xTcfqbikDISLsJ2zD+msVHFftLwe5ZJBjmR0s+I/jh/9G7bnKlUE+S+JivLn3Te919popAY2xBcqXVn90l1DIQ==" saltValue="dDVKBpBUzscvHoLuFOknPg==" spinCount="100000" sheet="1" objects="1" scenarios="1"/>
  <mergeCells count="46">
    <mergeCell ref="A23:C24"/>
    <mergeCell ref="A40:C40"/>
    <mergeCell ref="A41:B41"/>
    <mergeCell ref="A42:C43"/>
    <mergeCell ref="A25:C25"/>
    <mergeCell ref="A26:B26"/>
    <mergeCell ref="A27:C28"/>
    <mergeCell ref="A29:C30"/>
    <mergeCell ref="A31:C31"/>
    <mergeCell ref="A32:C32"/>
    <mergeCell ref="A33:C33"/>
    <mergeCell ref="A37:B37"/>
    <mergeCell ref="A38:C39"/>
    <mergeCell ref="A34:B34"/>
    <mergeCell ref="A35:B35"/>
    <mergeCell ref="A36:B36"/>
    <mergeCell ref="A53:C54"/>
    <mergeCell ref="A55:C55"/>
    <mergeCell ref="A56:B56"/>
    <mergeCell ref="A57:C58"/>
    <mergeCell ref="A44:C45"/>
    <mergeCell ref="A46:C46"/>
    <mergeCell ref="A47:C47"/>
    <mergeCell ref="A48:C48"/>
    <mergeCell ref="A49:B49"/>
    <mergeCell ref="A50:B50"/>
    <mergeCell ref="A51:B51"/>
    <mergeCell ref="A52:B52"/>
    <mergeCell ref="A16:C17"/>
    <mergeCell ref="A18:C18"/>
    <mergeCell ref="A19:C19"/>
    <mergeCell ref="A20:C20"/>
    <mergeCell ref="A22:B22"/>
    <mergeCell ref="A21:B21"/>
    <mergeCell ref="A14:C15"/>
    <mergeCell ref="A1:C2"/>
    <mergeCell ref="A3:C3"/>
    <mergeCell ref="A4:C4"/>
    <mergeCell ref="A5:C5"/>
    <mergeCell ref="A6:B6"/>
    <mergeCell ref="A7:B7"/>
    <mergeCell ref="A8:B8"/>
    <mergeCell ref="A9:B9"/>
    <mergeCell ref="A10:C11"/>
    <mergeCell ref="A12:C12"/>
    <mergeCell ref="A13:B13"/>
  </mergeCells>
  <hyperlinks>
    <hyperlink ref="A61" location="Resumen!A36" display="Regresar a &quot;Resumen&quot;" xr:uid="{8AD89331-1043-4526-B87C-3B476F0F0BA5}"/>
  </hyperlink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22337C2-E41E-4E69-B4B8-1C1D7337BCA0}">
          <x14:formula1>
            <xm:f>Listas!$E$2:$E$3</xm:f>
          </x14:formula1>
          <xm:sqref>C9 C37 C22 C52</xm:sqref>
        </x14:dataValidation>
        <x14:dataValidation type="list" allowBlank="1" showInputMessage="1" showErrorMessage="1" xr:uid="{3ADA1323-DB1F-4C39-908D-032FD83596AE}">
          <x14:formula1>
            <xm:f>Listas!$E$2:$E$4</xm:f>
          </x14:formula1>
          <xm:sqref>C13 C26 C56 C41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DA503-F27D-4B5A-B6CA-5092F6163A74}">
  <dimension ref="A1:C73"/>
  <sheetViews>
    <sheetView zoomScale="115" zoomScaleNormal="115" workbookViewId="0">
      <selection activeCell="E19" sqref="E19"/>
    </sheetView>
  </sheetViews>
  <sheetFormatPr baseColWidth="10" defaultColWidth="11.44140625" defaultRowHeight="14.4" x14ac:dyDescent="0.3"/>
  <cols>
    <col min="1" max="1" width="35.6640625" customWidth="1"/>
    <col min="2" max="2" width="34.109375" customWidth="1"/>
    <col min="3" max="3" width="15.6640625" customWidth="1"/>
  </cols>
  <sheetData>
    <row r="1" spans="1:3" ht="15" thickBot="1" x14ac:dyDescent="0.35">
      <c r="A1" s="317" t="s">
        <v>85</v>
      </c>
      <c r="B1" s="317"/>
      <c r="C1" s="317"/>
    </row>
    <row r="2" spans="1:3" ht="15" thickBot="1" x14ac:dyDescent="0.35">
      <c r="A2" s="317"/>
      <c r="B2" s="317"/>
      <c r="C2" s="317"/>
    </row>
    <row r="3" spans="1:3" ht="30" customHeight="1" thickBot="1" x14ac:dyDescent="0.35">
      <c r="A3" s="368" t="s">
        <v>194</v>
      </c>
      <c r="B3" s="368"/>
      <c r="C3" s="369"/>
    </row>
    <row r="4" spans="1:3" ht="30" customHeight="1" thickBot="1" x14ac:dyDescent="0.35">
      <c r="A4" s="325" t="s">
        <v>132</v>
      </c>
      <c r="B4" s="325"/>
      <c r="C4" s="379"/>
    </row>
    <row r="5" spans="1:3" ht="28.2" customHeight="1" thickBot="1" x14ac:dyDescent="0.35">
      <c r="A5" s="305" t="s">
        <v>152</v>
      </c>
      <c r="B5" s="306"/>
      <c r="C5" s="307"/>
    </row>
    <row r="6" spans="1:3" x14ac:dyDescent="0.3">
      <c r="A6" s="298" t="s">
        <v>57</v>
      </c>
      <c r="B6" s="299"/>
      <c r="C6" s="2"/>
    </row>
    <row r="7" spans="1:3" ht="18" customHeight="1" x14ac:dyDescent="0.3">
      <c r="A7" s="292" t="s">
        <v>77</v>
      </c>
      <c r="B7" s="293"/>
      <c r="C7" s="294"/>
    </row>
    <row r="8" spans="1:3" ht="22.2" customHeight="1" thickBot="1" x14ac:dyDescent="0.35">
      <c r="A8" s="295"/>
      <c r="B8" s="296"/>
      <c r="C8" s="297"/>
    </row>
    <row r="9" spans="1:3" ht="30" customHeight="1" x14ac:dyDescent="0.3">
      <c r="A9" s="368" t="s">
        <v>94</v>
      </c>
      <c r="B9" s="368"/>
      <c r="C9" s="369"/>
    </row>
    <row r="10" spans="1:3" ht="30" customHeight="1" thickBot="1" x14ac:dyDescent="0.35">
      <c r="A10" s="370" t="s">
        <v>133</v>
      </c>
      <c r="B10" s="370"/>
      <c r="C10" s="371"/>
    </row>
    <row r="11" spans="1:3" ht="28.2" customHeight="1" thickBot="1" x14ac:dyDescent="0.35">
      <c r="A11" s="305" t="s">
        <v>152</v>
      </c>
      <c r="B11" s="306"/>
      <c r="C11" s="307"/>
    </row>
    <row r="12" spans="1:3" x14ac:dyDescent="0.3">
      <c r="A12" s="298" t="s">
        <v>57</v>
      </c>
      <c r="B12" s="299"/>
      <c r="C12" s="2"/>
    </row>
    <row r="13" spans="1:3" ht="15.75" customHeight="1" x14ac:dyDescent="0.3">
      <c r="A13" s="292" t="s">
        <v>211</v>
      </c>
      <c r="B13" s="293"/>
      <c r="C13" s="294"/>
    </row>
    <row r="14" spans="1:3" ht="16.5" customHeight="1" thickBot="1" x14ac:dyDescent="0.35">
      <c r="A14" s="295"/>
      <c r="B14" s="296"/>
      <c r="C14" s="297"/>
    </row>
    <row r="15" spans="1:3" ht="15" customHeight="1" thickBot="1" x14ac:dyDescent="0.35">
      <c r="A15" s="317" t="s">
        <v>52</v>
      </c>
      <c r="B15" s="317"/>
      <c r="C15" s="367"/>
    </row>
    <row r="16" spans="1:3" ht="15" customHeight="1" thickBot="1" x14ac:dyDescent="0.35">
      <c r="A16" s="317"/>
      <c r="B16" s="317"/>
      <c r="C16" s="367"/>
    </row>
    <row r="17" spans="1:3" ht="29.4" customHeight="1" thickBot="1" x14ac:dyDescent="0.35">
      <c r="A17" s="323" t="s">
        <v>53</v>
      </c>
      <c r="B17" s="323"/>
      <c r="C17" s="324"/>
    </row>
    <row r="18" spans="1:3" ht="30" customHeight="1" thickBot="1" x14ac:dyDescent="0.35">
      <c r="A18" s="358" t="s">
        <v>134</v>
      </c>
      <c r="B18" s="359"/>
      <c r="C18" s="360"/>
    </row>
    <row r="19" spans="1:3" ht="28.2" customHeight="1" thickBot="1" x14ac:dyDescent="0.35">
      <c r="A19" s="300" t="s">
        <v>150</v>
      </c>
      <c r="B19" s="301"/>
      <c r="C19" s="302"/>
    </row>
    <row r="20" spans="1:3" x14ac:dyDescent="0.3">
      <c r="A20" s="346" t="s">
        <v>195</v>
      </c>
      <c r="B20" s="347"/>
      <c r="C20" s="48"/>
    </row>
    <row r="21" spans="1:3" x14ac:dyDescent="0.3">
      <c r="A21" s="356" t="s">
        <v>196</v>
      </c>
      <c r="B21" s="357"/>
      <c r="C21" s="2"/>
    </row>
    <row r="22" spans="1:3" x14ac:dyDescent="0.3">
      <c r="A22" s="298" t="s">
        <v>75</v>
      </c>
      <c r="B22" s="299"/>
      <c r="C22" s="2">
        <f>IFERROR(C20/C21,0)</f>
        <v>0</v>
      </c>
    </row>
    <row r="23" spans="1:3" x14ac:dyDescent="0.3">
      <c r="A23" s="298" t="s">
        <v>17</v>
      </c>
      <c r="B23" s="299"/>
      <c r="C23" s="2"/>
    </row>
    <row r="24" spans="1:3" x14ac:dyDescent="0.3">
      <c r="A24" s="348" t="s">
        <v>77</v>
      </c>
      <c r="B24" s="349"/>
      <c r="C24" s="350"/>
    </row>
    <row r="25" spans="1:3" ht="15" thickBot="1" x14ac:dyDescent="0.35">
      <c r="A25" s="351"/>
      <c r="B25" s="352"/>
      <c r="C25" s="353"/>
    </row>
    <row r="26" spans="1:3" ht="15" thickBot="1" x14ac:dyDescent="0.35">
      <c r="A26" s="305" t="s">
        <v>151</v>
      </c>
      <c r="B26" s="306"/>
      <c r="C26" s="307"/>
    </row>
    <row r="27" spans="1:3" x14ac:dyDescent="0.3">
      <c r="A27" s="298" t="s">
        <v>57</v>
      </c>
      <c r="B27" s="299"/>
      <c r="C27" s="2"/>
    </row>
    <row r="28" spans="1:3" x14ac:dyDescent="0.3">
      <c r="A28" s="308" t="s">
        <v>211</v>
      </c>
      <c r="B28" s="309"/>
      <c r="C28" s="310"/>
    </row>
    <row r="29" spans="1:3" ht="28.95" customHeight="1" thickBot="1" x14ac:dyDescent="0.35">
      <c r="A29" s="311"/>
      <c r="B29" s="312"/>
      <c r="C29" s="313"/>
    </row>
    <row r="30" spans="1:3" ht="15" customHeight="1" thickBot="1" x14ac:dyDescent="0.35">
      <c r="A30" s="317" t="s">
        <v>206</v>
      </c>
      <c r="B30" s="317"/>
      <c r="C30" s="367"/>
    </row>
    <row r="31" spans="1:3" ht="15" customHeight="1" thickBot="1" x14ac:dyDescent="0.35">
      <c r="A31" s="317"/>
      <c r="B31" s="317"/>
      <c r="C31" s="367"/>
    </row>
    <row r="32" spans="1:3" ht="15" thickBot="1" x14ac:dyDescent="0.35">
      <c r="A32" s="323" t="s">
        <v>54</v>
      </c>
      <c r="B32" s="323"/>
      <c r="C32" s="324"/>
    </row>
    <row r="33" spans="1:3" ht="30" customHeight="1" thickBot="1" x14ac:dyDescent="0.35">
      <c r="A33" s="358" t="s">
        <v>135</v>
      </c>
      <c r="B33" s="359"/>
      <c r="C33" s="360"/>
    </row>
    <row r="34" spans="1:3" ht="15" thickBot="1" x14ac:dyDescent="0.35">
      <c r="A34" s="300" t="s">
        <v>150</v>
      </c>
      <c r="B34" s="301"/>
      <c r="C34" s="302"/>
    </row>
    <row r="35" spans="1:3" x14ac:dyDescent="0.3">
      <c r="A35" s="346" t="s">
        <v>197</v>
      </c>
      <c r="B35" s="347"/>
      <c r="C35" s="48"/>
    </row>
    <row r="36" spans="1:3" x14ac:dyDescent="0.3">
      <c r="A36" s="356" t="s">
        <v>198</v>
      </c>
      <c r="B36" s="357"/>
      <c r="C36" s="2"/>
    </row>
    <row r="37" spans="1:3" x14ac:dyDescent="0.3">
      <c r="A37" s="298" t="s">
        <v>75</v>
      </c>
      <c r="B37" s="299"/>
      <c r="C37" s="2">
        <f>IFERROR(C35/C36,0)</f>
        <v>0</v>
      </c>
    </row>
    <row r="38" spans="1:3" x14ac:dyDescent="0.3">
      <c r="A38" s="298" t="s">
        <v>17</v>
      </c>
      <c r="B38" s="299"/>
      <c r="C38" s="2"/>
    </row>
    <row r="39" spans="1:3" x14ac:dyDescent="0.3">
      <c r="A39" s="348" t="s">
        <v>77</v>
      </c>
      <c r="B39" s="349"/>
      <c r="C39" s="350"/>
    </row>
    <row r="40" spans="1:3" ht="15" thickBot="1" x14ac:dyDescent="0.35">
      <c r="A40" s="351"/>
      <c r="B40" s="352"/>
      <c r="C40" s="353"/>
    </row>
    <row r="41" spans="1:3" ht="15" thickBot="1" x14ac:dyDescent="0.35">
      <c r="A41" s="305" t="s">
        <v>151</v>
      </c>
      <c r="B41" s="306"/>
      <c r="C41" s="307"/>
    </row>
    <row r="42" spans="1:3" x14ac:dyDescent="0.3">
      <c r="A42" s="298" t="s">
        <v>57</v>
      </c>
      <c r="B42" s="299"/>
      <c r="C42" s="2"/>
    </row>
    <row r="43" spans="1:3" x14ac:dyDescent="0.3">
      <c r="A43" s="292" t="s">
        <v>220</v>
      </c>
      <c r="B43" s="293"/>
      <c r="C43" s="294"/>
    </row>
    <row r="44" spans="1:3" ht="27.6" customHeight="1" thickBot="1" x14ac:dyDescent="0.35">
      <c r="A44" s="295"/>
      <c r="B44" s="296"/>
      <c r="C44" s="297"/>
    </row>
    <row r="45" spans="1:3" ht="15" thickBot="1" x14ac:dyDescent="0.35">
      <c r="A45" s="323" t="s">
        <v>55</v>
      </c>
      <c r="B45" s="323"/>
      <c r="C45" s="324"/>
    </row>
    <row r="46" spans="1:3" ht="30" customHeight="1" thickBot="1" x14ac:dyDescent="0.35">
      <c r="A46" s="358" t="s">
        <v>136</v>
      </c>
      <c r="B46" s="359"/>
      <c r="C46" s="360"/>
    </row>
    <row r="47" spans="1:3" ht="15" thickBot="1" x14ac:dyDescent="0.35">
      <c r="A47" s="300" t="s">
        <v>150</v>
      </c>
      <c r="B47" s="301"/>
      <c r="C47" s="302"/>
    </row>
    <row r="48" spans="1:3" x14ac:dyDescent="0.3">
      <c r="A48" s="346" t="s">
        <v>199</v>
      </c>
      <c r="B48" s="347"/>
      <c r="C48" s="48"/>
    </row>
    <row r="49" spans="1:3" x14ac:dyDescent="0.3">
      <c r="A49" s="356" t="s">
        <v>196</v>
      </c>
      <c r="B49" s="357"/>
      <c r="C49" s="2"/>
    </row>
    <row r="50" spans="1:3" x14ac:dyDescent="0.3">
      <c r="A50" s="298" t="s">
        <v>75</v>
      </c>
      <c r="B50" s="299"/>
      <c r="C50" s="2">
        <f>IFERROR(C48/C49,0)</f>
        <v>0</v>
      </c>
    </row>
    <row r="51" spans="1:3" x14ac:dyDescent="0.3">
      <c r="A51" s="298" t="s">
        <v>17</v>
      </c>
      <c r="B51" s="299"/>
      <c r="C51" s="2"/>
    </row>
    <row r="52" spans="1:3" x14ac:dyDescent="0.3">
      <c r="A52" s="348" t="s">
        <v>77</v>
      </c>
      <c r="B52" s="349"/>
      <c r="C52" s="350"/>
    </row>
    <row r="53" spans="1:3" ht="15" thickBot="1" x14ac:dyDescent="0.35">
      <c r="A53" s="351"/>
      <c r="B53" s="352"/>
      <c r="C53" s="353"/>
    </row>
    <row r="54" spans="1:3" ht="15" thickBot="1" x14ac:dyDescent="0.35">
      <c r="A54" s="305" t="s">
        <v>151</v>
      </c>
      <c r="B54" s="306"/>
      <c r="C54" s="307"/>
    </row>
    <row r="55" spans="1:3" x14ac:dyDescent="0.3">
      <c r="A55" s="298" t="s">
        <v>57</v>
      </c>
      <c r="B55" s="299"/>
      <c r="C55" s="2"/>
    </row>
    <row r="56" spans="1:3" x14ac:dyDescent="0.3">
      <c r="A56" s="292" t="s">
        <v>211</v>
      </c>
      <c r="B56" s="293"/>
      <c r="C56" s="294"/>
    </row>
    <row r="57" spans="1:3" ht="30" customHeight="1" thickBot="1" x14ac:dyDescent="0.35">
      <c r="A57" s="295"/>
      <c r="B57" s="296"/>
      <c r="C57" s="297"/>
    </row>
    <row r="58" spans="1:3" ht="15" thickBot="1" x14ac:dyDescent="0.35">
      <c r="A58" s="323" t="s">
        <v>56</v>
      </c>
      <c r="B58" s="323"/>
      <c r="C58" s="324"/>
    </row>
    <row r="59" spans="1:3" ht="15" thickBot="1" x14ac:dyDescent="0.35">
      <c r="A59" s="358" t="s">
        <v>137</v>
      </c>
      <c r="B59" s="359"/>
      <c r="C59" s="360"/>
    </row>
    <row r="60" spans="1:3" ht="15" thickBot="1" x14ac:dyDescent="0.35">
      <c r="A60" s="300" t="s">
        <v>150</v>
      </c>
      <c r="B60" s="301"/>
      <c r="C60" s="302"/>
    </row>
    <row r="61" spans="1:3" x14ac:dyDescent="0.3">
      <c r="A61" s="346" t="s">
        <v>200</v>
      </c>
      <c r="B61" s="347"/>
      <c r="C61" s="48"/>
    </row>
    <row r="62" spans="1:3" x14ac:dyDescent="0.3">
      <c r="A62" s="356" t="s">
        <v>196</v>
      </c>
      <c r="B62" s="357"/>
      <c r="C62" s="2"/>
    </row>
    <row r="63" spans="1:3" x14ac:dyDescent="0.3">
      <c r="A63" s="298" t="s">
        <v>75</v>
      </c>
      <c r="B63" s="299"/>
      <c r="C63" s="2">
        <f>IFERROR(C61/C62,0)</f>
        <v>0</v>
      </c>
    </row>
    <row r="64" spans="1:3" x14ac:dyDescent="0.3">
      <c r="A64" s="298" t="s">
        <v>17</v>
      </c>
      <c r="B64" s="299"/>
      <c r="C64" s="2"/>
    </row>
    <row r="65" spans="1:3" x14ac:dyDescent="0.3">
      <c r="A65" s="348" t="s">
        <v>77</v>
      </c>
      <c r="B65" s="349"/>
      <c r="C65" s="350"/>
    </row>
    <row r="66" spans="1:3" ht="15" thickBot="1" x14ac:dyDescent="0.35">
      <c r="A66" s="351"/>
      <c r="B66" s="352"/>
      <c r="C66" s="353"/>
    </row>
    <row r="67" spans="1:3" ht="15" thickBot="1" x14ac:dyDescent="0.35">
      <c r="A67" s="305" t="s">
        <v>151</v>
      </c>
      <c r="B67" s="306"/>
      <c r="C67" s="307"/>
    </row>
    <row r="68" spans="1:3" x14ac:dyDescent="0.3">
      <c r="A68" s="298" t="s">
        <v>57</v>
      </c>
      <c r="B68" s="299"/>
      <c r="C68" s="2"/>
    </row>
    <row r="69" spans="1:3" x14ac:dyDescent="0.3">
      <c r="A69" s="292" t="s">
        <v>211</v>
      </c>
      <c r="B69" s="293"/>
      <c r="C69" s="294"/>
    </row>
    <row r="70" spans="1:3" ht="15" thickBot="1" x14ac:dyDescent="0.35">
      <c r="A70" s="314"/>
      <c r="B70" s="315"/>
      <c r="C70" s="316"/>
    </row>
    <row r="71" spans="1:3" x14ac:dyDescent="0.3">
      <c r="A71" s="15"/>
      <c r="B71" s="15"/>
      <c r="C71" s="15"/>
    </row>
    <row r="72" spans="1:3" x14ac:dyDescent="0.3">
      <c r="A72" s="15"/>
      <c r="B72" s="15"/>
      <c r="C72" s="15"/>
    </row>
    <row r="73" spans="1:3" x14ac:dyDescent="0.3">
      <c r="A73" s="3" t="s">
        <v>149</v>
      </c>
    </row>
  </sheetData>
  <sheetProtection algorithmName="SHA-512" hashValue="cNO1GgSxrLR7tgiUw23+73EbddZiDPTHTWHyFLiX3W0ggeBbsQKU/LS0+eCwWnx5wmD/5IWHfC0H1MuTaIzPxA==" saltValue="NHpwQAbET4E9rPoYRFb7ag==" spinCount="100000" sheet="1" objects="1" scenarios="1"/>
  <mergeCells count="57">
    <mergeCell ref="A69:C70"/>
    <mergeCell ref="A62:B62"/>
    <mergeCell ref="A63:B63"/>
    <mergeCell ref="A64:B64"/>
    <mergeCell ref="A65:C66"/>
    <mergeCell ref="A67:C67"/>
    <mergeCell ref="A68:B68"/>
    <mergeCell ref="A61:B61"/>
    <mergeCell ref="A48:B48"/>
    <mergeCell ref="A49:B49"/>
    <mergeCell ref="A50:B50"/>
    <mergeCell ref="A51:B51"/>
    <mergeCell ref="A52:C53"/>
    <mergeCell ref="A54:C54"/>
    <mergeCell ref="A55:B55"/>
    <mergeCell ref="A56:C57"/>
    <mergeCell ref="A58:C58"/>
    <mergeCell ref="A59:C59"/>
    <mergeCell ref="A60:C60"/>
    <mergeCell ref="A47:C47"/>
    <mergeCell ref="A32:C32"/>
    <mergeCell ref="A33:C33"/>
    <mergeCell ref="A34:C34"/>
    <mergeCell ref="A35:B35"/>
    <mergeCell ref="A36:B36"/>
    <mergeCell ref="A39:C40"/>
    <mergeCell ref="A41:C41"/>
    <mergeCell ref="A42:B42"/>
    <mergeCell ref="A43:C44"/>
    <mergeCell ref="A45:C45"/>
    <mergeCell ref="A46:C46"/>
    <mergeCell ref="A9:C9"/>
    <mergeCell ref="A10:C10"/>
    <mergeCell ref="A11:C11"/>
    <mergeCell ref="A12:B12"/>
    <mergeCell ref="A13:C14"/>
    <mergeCell ref="A26:C26"/>
    <mergeCell ref="A37:B37"/>
    <mergeCell ref="A38:B38"/>
    <mergeCell ref="A21:B21"/>
    <mergeCell ref="A22:B22"/>
    <mergeCell ref="A23:B23"/>
    <mergeCell ref="A24:C25"/>
    <mergeCell ref="A27:B27"/>
    <mergeCell ref="A28:C29"/>
    <mergeCell ref="A30:C31"/>
    <mergeCell ref="A17:C17"/>
    <mergeCell ref="A18:C18"/>
    <mergeCell ref="A19:C19"/>
    <mergeCell ref="A20:B20"/>
    <mergeCell ref="A15:C16"/>
    <mergeCell ref="A5:C5"/>
    <mergeCell ref="A6:B6"/>
    <mergeCell ref="A7:C8"/>
    <mergeCell ref="A1:C2"/>
    <mergeCell ref="A3:C3"/>
    <mergeCell ref="A4:C4"/>
  </mergeCells>
  <hyperlinks>
    <hyperlink ref="A73" location="Resumen!A41" display="Regresar a &quot;Resumen&quot;" xr:uid="{D1239602-956A-44B9-AD3F-7DFCDA406503}"/>
  </hyperlink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BC5C0E4-A94A-4876-A46C-15305EBCE7E0}">
          <x14:formula1>
            <xm:f>Listas!$E$2:$E$3</xm:f>
          </x14:formula1>
          <xm:sqref>C38 C23 C64 C51</xm:sqref>
        </x14:dataValidation>
        <x14:dataValidation type="list" allowBlank="1" showInputMessage="1" showErrorMessage="1" xr:uid="{27026BB6-DB20-4D4F-A105-49EC4110388F}">
          <x14:formula1>
            <xm:f>Listas!$E$2:$E$4</xm:f>
          </x14:formula1>
          <xm:sqref>C6 C12 C27 C42 C55 C68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3B69F410E5244AB0612075826D9D42" ma:contentTypeVersion="14" ma:contentTypeDescription="Create a new document." ma:contentTypeScope="" ma:versionID="d11e8b30e381a2ac1eec24405bc72f8c">
  <xsd:schema xmlns:xsd="http://www.w3.org/2001/XMLSchema" xmlns:xs="http://www.w3.org/2001/XMLSchema" xmlns:p="http://schemas.microsoft.com/office/2006/metadata/properties" xmlns:ns3="cea6254b-0ec5-4106-abae-fdae25f674ab" xmlns:ns4="55287367-02db-478c-b026-46ee61e520d5" targetNamespace="http://schemas.microsoft.com/office/2006/metadata/properties" ma:root="true" ma:fieldsID="b3259548ea598323ca863c992811a4dc" ns3:_="" ns4:_="">
    <xsd:import namespace="cea6254b-0ec5-4106-abae-fdae25f674ab"/>
    <xsd:import namespace="55287367-02db-478c-b026-46ee61e52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6254b-0ec5-4106-abae-fdae25f674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287367-02db-478c-b026-46ee61e52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4875EC-DBDC-4995-AE57-C51C9BC4D4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2919AD-4382-45A1-9F73-185EA96F340B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55287367-02db-478c-b026-46ee61e520d5"/>
    <ds:schemaRef ds:uri="http://purl.org/dc/dcmitype/"/>
    <ds:schemaRef ds:uri="http://purl.org/dc/terms/"/>
    <ds:schemaRef ds:uri="http://www.w3.org/XML/1998/namespace"/>
    <ds:schemaRef ds:uri="cea6254b-0ec5-4106-abae-fdae25f674ab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656182A-6AA9-4F00-AAC4-513461123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a6254b-0ec5-4106-abae-fdae25f674ab"/>
    <ds:schemaRef ds:uri="55287367-02db-478c-b026-46ee61e52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Resumen</vt:lpstr>
      <vt:lpstr>Desempeño</vt:lpstr>
      <vt:lpstr>Seguridad</vt:lpstr>
      <vt:lpstr>Confiabilidad</vt:lpstr>
      <vt:lpstr>Usabilidad</vt:lpstr>
      <vt:lpstr>Compatibilidad</vt:lpstr>
      <vt:lpstr>DatosPublicados</vt:lpstr>
      <vt:lpstr>Metadatos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Heraldo Felix Chaparro Maldonado</dc:creator>
  <cp:keywords/>
  <dc:description/>
  <cp:lastModifiedBy>Heraldo Félix Chaparro Maldonado</cp:lastModifiedBy>
  <cp:revision/>
  <cp:lastPrinted>2022-11-01T23:19:37Z</cp:lastPrinted>
  <dcterms:created xsi:type="dcterms:W3CDTF">2022-06-14T12:28:48Z</dcterms:created>
  <dcterms:modified xsi:type="dcterms:W3CDTF">2023-12-12T12:52:20Z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0x010100AA3B69F410E5244AB0612075826D9D42</vt:lpwstr>
  </property>
</Properties>
</file>