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tastrobogotacol-my.sharepoint.com/personal/hchaparro_catastrobogota_gov_co/Documents/Documentos/IDECA/2023/INSTRUMENTOS/ModeloCalidadProducto/Informe/Anexos/"/>
    </mc:Choice>
  </mc:AlternateContent>
  <xr:revisionPtr revIDLastSave="323" documentId="8_{595CC6CE-E767-4F24-9DF1-67ECEC2BBE37}" xr6:coauthVersionLast="47" xr6:coauthVersionMax="47" xr10:uidLastSave="{1A5DF7B1-FDC7-466F-8342-D4C9D061E48A}"/>
  <bookViews>
    <workbookView xWindow="-120" yWindow="-120" windowWidth="29040" windowHeight="17640" tabRatio="682" activeTab="1" xr2:uid="{A958467C-0FE1-4CC2-81FE-DC7FCAE2D50C}"/>
  </bookViews>
  <sheets>
    <sheet name="Indice" sheetId="3" r:id="rId1"/>
    <sheet name="Resumen" sheetId="22" r:id="rId2"/>
    <sheet name="AdecuacionFuncional" sheetId="12" r:id="rId3"/>
    <sheet name="EficienciaDeDesempeño" sheetId="16" r:id="rId4"/>
    <sheet name="Compatibilidad" sheetId="26" r:id="rId5"/>
    <sheet name="Usabilidad" sheetId="25" r:id="rId6"/>
    <sheet name="Fiabilidad" sheetId="24" r:id="rId7"/>
    <sheet name="Seguridad" sheetId="27" r:id="rId8"/>
    <sheet name="Mantenibilidad" sheetId="28" r:id="rId9"/>
    <sheet name="Portabilidad" sheetId="29" r:id="rId10"/>
    <sheet name="Listas" sheetId="2" r:id="rId11"/>
  </sheets>
  <definedNames>
    <definedName name="_xlnm._FilterDatabase" localSheetId="1" hidden="1">Resumen!$A$1:$T$94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7" i="22" l="1"/>
  <c r="T13" i="22"/>
  <c r="T5" i="22"/>
  <c r="T40" i="22"/>
  <c r="T43" i="22"/>
  <c r="T44" i="22"/>
  <c r="T47" i="22"/>
  <c r="T51" i="22"/>
  <c r="T53" i="22"/>
  <c r="T26" i="22"/>
  <c r="K31" i="22" l="1"/>
  <c r="K29" i="22"/>
  <c r="C51" i="25" l="1"/>
  <c r="C23" i="25"/>
  <c r="M4" i="22"/>
  <c r="L4" i="22"/>
  <c r="M3" i="22"/>
  <c r="R3" i="22" l="1"/>
  <c r="C23" i="29" l="1"/>
  <c r="C15" i="29"/>
  <c r="C7" i="29"/>
  <c r="C93" i="22" l="1"/>
  <c r="C92" i="22"/>
  <c r="C91" i="22"/>
  <c r="C90" i="22"/>
  <c r="C89" i="22"/>
  <c r="C88" i="22"/>
  <c r="C87" i="22"/>
  <c r="C86" i="22"/>
  <c r="C85" i="22"/>
  <c r="C83" i="22"/>
  <c r="C82" i="22"/>
  <c r="C81" i="22"/>
  <c r="C80" i="22"/>
  <c r="C79" i="22"/>
  <c r="C78" i="22"/>
  <c r="C77" i="22"/>
  <c r="C76" i="22"/>
  <c r="C75" i="22"/>
  <c r="C74" i="22"/>
  <c r="C73" i="22"/>
  <c r="C72" i="22"/>
  <c r="C71" i="22"/>
  <c r="C69" i="22"/>
  <c r="C68" i="22"/>
  <c r="C67" i="22"/>
  <c r="C66" i="22"/>
  <c r="C65" i="22"/>
  <c r="C64" i="22"/>
  <c r="C63" i="22"/>
  <c r="C62" i="22"/>
  <c r="C61" i="22"/>
  <c r="C60" i="22"/>
  <c r="C59" i="22"/>
  <c r="C57" i="22"/>
  <c r="C56" i="22"/>
  <c r="C55" i="22"/>
  <c r="C54" i="22"/>
  <c r="C53" i="22"/>
  <c r="C52" i="22"/>
  <c r="C51" i="22"/>
  <c r="C50" i="22"/>
  <c r="C49" i="22"/>
  <c r="C48" i="22"/>
  <c r="C47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4" i="22"/>
  <c r="C23" i="22"/>
  <c r="C22" i="22"/>
  <c r="C21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6" i="22"/>
  <c r="C5" i="22"/>
  <c r="C4" i="22"/>
  <c r="C3" i="22"/>
  <c r="B5" i="22"/>
  <c r="B3" i="22"/>
  <c r="D20" i="3"/>
  <c r="M30" i="22"/>
  <c r="L30" i="22"/>
  <c r="K30" i="22"/>
  <c r="C7" i="12"/>
  <c r="C17" i="12"/>
  <c r="N30" i="22" l="1"/>
  <c r="K57" i="22"/>
  <c r="B4" i="22" l="1"/>
  <c r="D24" i="22"/>
  <c r="K79" i="22"/>
  <c r="K72" i="22"/>
  <c r="M93" i="22"/>
  <c r="L93" i="22"/>
  <c r="M92" i="22"/>
  <c r="L92" i="22"/>
  <c r="N92" i="22" s="1"/>
  <c r="M91" i="22"/>
  <c r="L91" i="22"/>
  <c r="M90" i="22"/>
  <c r="L90" i="22"/>
  <c r="M89" i="22"/>
  <c r="L89" i="22"/>
  <c r="M87" i="22"/>
  <c r="L87" i="22"/>
  <c r="M86" i="22"/>
  <c r="N86" i="22" s="1"/>
  <c r="L86" i="22"/>
  <c r="M85" i="22"/>
  <c r="L85" i="22"/>
  <c r="M83" i="22"/>
  <c r="L83" i="22"/>
  <c r="M82" i="22"/>
  <c r="L82" i="22"/>
  <c r="M81" i="22"/>
  <c r="L81" i="22"/>
  <c r="M80" i="22"/>
  <c r="L80" i="22"/>
  <c r="M79" i="22"/>
  <c r="L79" i="22"/>
  <c r="K78" i="22"/>
  <c r="M77" i="22"/>
  <c r="L77" i="22"/>
  <c r="M76" i="22"/>
  <c r="K76" i="22"/>
  <c r="L76" i="22"/>
  <c r="L75" i="22"/>
  <c r="M75" i="22"/>
  <c r="M74" i="22"/>
  <c r="L74" i="22"/>
  <c r="M73" i="22"/>
  <c r="L73" i="22"/>
  <c r="M72" i="22"/>
  <c r="L72" i="22"/>
  <c r="M71" i="22"/>
  <c r="L71" i="22"/>
  <c r="M69" i="22"/>
  <c r="L69" i="22"/>
  <c r="M68" i="22"/>
  <c r="L68" i="22"/>
  <c r="M67" i="22"/>
  <c r="L67" i="22"/>
  <c r="M66" i="22"/>
  <c r="L66" i="22"/>
  <c r="M65" i="22"/>
  <c r="L65" i="22"/>
  <c r="M64" i="22"/>
  <c r="L64" i="22"/>
  <c r="M63" i="22"/>
  <c r="L63" i="22"/>
  <c r="M62" i="22"/>
  <c r="L62" i="22"/>
  <c r="M61" i="22"/>
  <c r="L61" i="22"/>
  <c r="M60" i="22"/>
  <c r="L60" i="22"/>
  <c r="M59" i="22"/>
  <c r="L59" i="22"/>
  <c r="K59" i="22"/>
  <c r="M57" i="22"/>
  <c r="L57" i="22"/>
  <c r="K56" i="22"/>
  <c r="M54" i="22"/>
  <c r="L54" i="22"/>
  <c r="M53" i="22"/>
  <c r="L53" i="22"/>
  <c r="M52" i="22"/>
  <c r="L52" i="22"/>
  <c r="M51" i="22"/>
  <c r="L51" i="22"/>
  <c r="M50" i="22"/>
  <c r="L50" i="22"/>
  <c r="M49" i="22"/>
  <c r="L49" i="22"/>
  <c r="M48" i="22"/>
  <c r="L48" i="22"/>
  <c r="M47" i="22"/>
  <c r="L47" i="22"/>
  <c r="M45" i="22"/>
  <c r="L45" i="22"/>
  <c r="M44" i="22"/>
  <c r="L44" i="22"/>
  <c r="M43" i="22"/>
  <c r="L43" i="22"/>
  <c r="M42" i="22"/>
  <c r="L42" i="22"/>
  <c r="M41" i="22"/>
  <c r="L41" i="22"/>
  <c r="M40" i="22"/>
  <c r="L40" i="22"/>
  <c r="M39" i="22"/>
  <c r="L39" i="22"/>
  <c r="M38" i="22"/>
  <c r="L38" i="22"/>
  <c r="M37" i="22"/>
  <c r="L37" i="22"/>
  <c r="M36" i="22"/>
  <c r="L36" i="22"/>
  <c r="M35" i="22"/>
  <c r="L35" i="22"/>
  <c r="M34" i="22"/>
  <c r="L34" i="22"/>
  <c r="M33" i="22"/>
  <c r="L33" i="22"/>
  <c r="M32" i="22"/>
  <c r="L32" i="22"/>
  <c r="M31" i="22"/>
  <c r="L31" i="22"/>
  <c r="M29" i="22"/>
  <c r="L29" i="22"/>
  <c r="M28" i="22"/>
  <c r="L28" i="22"/>
  <c r="M27" i="22"/>
  <c r="L27" i="22"/>
  <c r="M26" i="22"/>
  <c r="L26" i="22"/>
  <c r="M24" i="22"/>
  <c r="L24" i="22"/>
  <c r="M23" i="22"/>
  <c r="L23" i="22"/>
  <c r="M22" i="22"/>
  <c r="L22" i="22"/>
  <c r="M21" i="22"/>
  <c r="L21" i="22"/>
  <c r="M19" i="22"/>
  <c r="L19" i="22"/>
  <c r="M17" i="22"/>
  <c r="L17" i="22"/>
  <c r="M16" i="22"/>
  <c r="L16" i="22"/>
  <c r="M11" i="22"/>
  <c r="L11" i="22"/>
  <c r="M9" i="22"/>
  <c r="L9" i="22"/>
  <c r="E30" i="22"/>
  <c r="E29" i="22"/>
  <c r="E28" i="22"/>
  <c r="E27" i="22"/>
  <c r="E26" i="22"/>
  <c r="D30" i="22"/>
  <c r="D29" i="22"/>
  <c r="D28" i="22"/>
  <c r="D27" i="22"/>
  <c r="D26" i="22"/>
  <c r="L5" i="22"/>
  <c r="L3" i="22"/>
  <c r="P5" i="22"/>
  <c r="T8" i="22"/>
  <c r="P12" i="22" s="1"/>
  <c r="P15" i="22"/>
  <c r="P19" i="22"/>
  <c r="T22" i="22"/>
  <c r="P24" i="22" s="1"/>
  <c r="T29" i="22"/>
  <c r="P30" i="22" s="1"/>
  <c r="P28" i="22"/>
  <c r="R71" i="22"/>
  <c r="R85" i="22"/>
  <c r="T90" i="22"/>
  <c r="P92" i="22" s="1"/>
  <c r="T88" i="22"/>
  <c r="P89" i="22" s="1"/>
  <c r="T85" i="22"/>
  <c r="P85" i="22" s="1"/>
  <c r="H94" i="22"/>
  <c r="O85" i="22" s="1"/>
  <c r="K93" i="22"/>
  <c r="K92" i="22"/>
  <c r="K91" i="22"/>
  <c r="K90" i="22"/>
  <c r="K89" i="22"/>
  <c r="K88" i="22"/>
  <c r="K87" i="22"/>
  <c r="K86" i="22"/>
  <c r="K85" i="22"/>
  <c r="E93" i="22"/>
  <c r="E92" i="22"/>
  <c r="E91" i="22"/>
  <c r="E90" i="22"/>
  <c r="E89" i="22"/>
  <c r="E88" i="22"/>
  <c r="E87" i="22"/>
  <c r="E86" i="22"/>
  <c r="E85" i="22"/>
  <c r="D93" i="22"/>
  <c r="D92" i="22"/>
  <c r="D91" i="22"/>
  <c r="D90" i="22"/>
  <c r="D89" i="22"/>
  <c r="D88" i="22"/>
  <c r="D87" i="22"/>
  <c r="D86" i="22"/>
  <c r="D85" i="22"/>
  <c r="B90" i="22"/>
  <c r="B88" i="22"/>
  <c r="B85" i="22"/>
  <c r="N87" i="22" l="1"/>
  <c r="N72" i="22"/>
  <c r="N29" i="22"/>
  <c r="P88" i="22"/>
  <c r="N79" i="22"/>
  <c r="N89" i="22"/>
  <c r="N91" i="22"/>
  <c r="N77" i="22"/>
  <c r="P26" i="22"/>
  <c r="P27" i="22"/>
  <c r="N75" i="22"/>
  <c r="N85" i="22"/>
  <c r="Q85" i="22" s="1"/>
  <c r="P23" i="22"/>
  <c r="N31" i="22"/>
  <c r="N93" i="22"/>
  <c r="N90" i="22"/>
  <c r="N76" i="22"/>
  <c r="N59" i="22"/>
  <c r="P11" i="22"/>
  <c r="P13" i="22"/>
  <c r="P10" i="22"/>
  <c r="P16" i="22"/>
  <c r="P9" i="22"/>
  <c r="P14" i="22"/>
  <c r="P6" i="22"/>
  <c r="P8" i="22"/>
  <c r="O88" i="22"/>
  <c r="O90" i="22"/>
  <c r="P17" i="22"/>
  <c r="P18" i="22"/>
  <c r="P22" i="22"/>
  <c r="P29" i="22"/>
  <c r="P91" i="22"/>
  <c r="P93" i="22"/>
  <c r="P90" i="22"/>
  <c r="P87" i="22"/>
  <c r="Q87" i="22" s="1"/>
  <c r="P86" i="22"/>
  <c r="Q86" i="22" s="1"/>
  <c r="Q88" i="22" l="1"/>
  <c r="Q92" i="22"/>
  <c r="Q90" i="22"/>
  <c r="Q91" i="22"/>
  <c r="Q89" i="22"/>
  <c r="Q93" i="22"/>
  <c r="T81" i="22" l="1"/>
  <c r="T78" i="22"/>
  <c r="T75" i="22"/>
  <c r="T73" i="22"/>
  <c r="T71" i="22"/>
  <c r="K77" i="22"/>
  <c r="K75" i="22"/>
  <c r="N74" i="22"/>
  <c r="K74" i="22"/>
  <c r="N73" i="22"/>
  <c r="K73" i="22"/>
  <c r="N71" i="22"/>
  <c r="K71" i="22"/>
  <c r="T68" i="22"/>
  <c r="T66" i="22"/>
  <c r="T62" i="22"/>
  <c r="H70" i="22"/>
  <c r="T59" i="22"/>
  <c r="E83" i="22"/>
  <c r="E82" i="22"/>
  <c r="E81" i="22"/>
  <c r="D83" i="22"/>
  <c r="D82" i="22"/>
  <c r="D81" i="22"/>
  <c r="E80" i="22"/>
  <c r="E79" i="22"/>
  <c r="E78" i="22"/>
  <c r="D80" i="22"/>
  <c r="D79" i="22"/>
  <c r="D78" i="22"/>
  <c r="E77" i="22"/>
  <c r="E76" i="22"/>
  <c r="E75" i="22"/>
  <c r="D77" i="22"/>
  <c r="D76" i="22"/>
  <c r="D75" i="22"/>
  <c r="E74" i="22"/>
  <c r="E73" i="22"/>
  <c r="E72" i="22"/>
  <c r="E71" i="22"/>
  <c r="D74" i="22"/>
  <c r="B73" i="22"/>
  <c r="D73" i="22"/>
  <c r="D72" i="22"/>
  <c r="D71" i="22"/>
  <c r="B71" i="22"/>
  <c r="B81" i="22"/>
  <c r="B78" i="22"/>
  <c r="B75" i="22"/>
  <c r="N80" i="22"/>
  <c r="K80" i="22"/>
  <c r="K65" i="22"/>
  <c r="N65" i="22"/>
  <c r="K66" i="22"/>
  <c r="N66" i="22"/>
  <c r="K67" i="22"/>
  <c r="N67" i="22"/>
  <c r="K68" i="22"/>
  <c r="N68" i="22"/>
  <c r="K69" i="22"/>
  <c r="N69" i="22"/>
  <c r="N64" i="22"/>
  <c r="K64" i="22"/>
  <c r="N63" i="22"/>
  <c r="K63" i="22"/>
  <c r="N62" i="22"/>
  <c r="K62" i="22"/>
  <c r="N61" i="22"/>
  <c r="K61" i="22"/>
  <c r="N60" i="22"/>
  <c r="K60" i="22"/>
  <c r="E69" i="22"/>
  <c r="E68" i="22"/>
  <c r="D69" i="22"/>
  <c r="D68" i="22"/>
  <c r="E67" i="22"/>
  <c r="E66" i="22"/>
  <c r="D67" i="22"/>
  <c r="D66" i="22"/>
  <c r="E65" i="22"/>
  <c r="D65" i="22"/>
  <c r="E64" i="22"/>
  <c r="D64" i="22"/>
  <c r="E63" i="22"/>
  <c r="E62" i="22"/>
  <c r="D63" i="22"/>
  <c r="D62" i="22"/>
  <c r="E61" i="22"/>
  <c r="D61" i="22"/>
  <c r="E60" i="22"/>
  <c r="E59" i="22"/>
  <c r="D60" i="22"/>
  <c r="D59" i="22"/>
  <c r="B68" i="22"/>
  <c r="B66" i="22"/>
  <c r="B65" i="22"/>
  <c r="B62" i="22"/>
  <c r="P65" i="22"/>
  <c r="B59" i="22"/>
  <c r="P54" i="22"/>
  <c r="T56" i="22"/>
  <c r="E57" i="22"/>
  <c r="E56" i="22"/>
  <c r="D57" i="22"/>
  <c r="D56" i="22"/>
  <c r="B56" i="22"/>
  <c r="K55" i="22"/>
  <c r="K54" i="22"/>
  <c r="K53" i="22"/>
  <c r="E55" i="22"/>
  <c r="E54" i="22"/>
  <c r="E53" i="22"/>
  <c r="D55" i="22"/>
  <c r="B53" i="22"/>
  <c r="D54" i="22"/>
  <c r="D53" i="22"/>
  <c r="E52" i="22"/>
  <c r="E51" i="22"/>
  <c r="D52" i="22"/>
  <c r="D51" i="22"/>
  <c r="B51" i="22"/>
  <c r="N52" i="22"/>
  <c r="K52" i="22"/>
  <c r="N51" i="22"/>
  <c r="K51" i="22"/>
  <c r="N50" i="22"/>
  <c r="K50" i="22"/>
  <c r="N49" i="22"/>
  <c r="K49" i="22"/>
  <c r="N48" i="22"/>
  <c r="K48" i="22"/>
  <c r="N47" i="22"/>
  <c r="K47" i="22"/>
  <c r="H58" i="22"/>
  <c r="E50" i="22"/>
  <c r="E49" i="22"/>
  <c r="D50" i="22"/>
  <c r="D49" i="22"/>
  <c r="E48" i="22"/>
  <c r="E47" i="22"/>
  <c r="D48" i="22"/>
  <c r="D47" i="22"/>
  <c r="N53" i="22"/>
  <c r="B47" i="22"/>
  <c r="N54" i="22"/>
  <c r="E45" i="22"/>
  <c r="E44" i="22"/>
  <c r="D45" i="22"/>
  <c r="D44" i="22"/>
  <c r="D43" i="22"/>
  <c r="E43" i="22"/>
  <c r="E42" i="22"/>
  <c r="E41" i="22"/>
  <c r="E40" i="22"/>
  <c r="P43" i="22"/>
  <c r="P42" i="22"/>
  <c r="K45" i="22"/>
  <c r="K44" i="22"/>
  <c r="K43" i="22"/>
  <c r="K42" i="22"/>
  <c r="K41" i="22"/>
  <c r="K40" i="22"/>
  <c r="B43" i="22"/>
  <c r="D42" i="22"/>
  <c r="D41" i="22"/>
  <c r="D40" i="22"/>
  <c r="B44" i="22"/>
  <c r="B40" i="22"/>
  <c r="N39" i="22"/>
  <c r="K39" i="22"/>
  <c r="N38" i="22"/>
  <c r="K38" i="22"/>
  <c r="N37" i="22"/>
  <c r="K37" i="22"/>
  <c r="N36" i="22"/>
  <c r="K36" i="22"/>
  <c r="N35" i="22"/>
  <c r="K35" i="22"/>
  <c r="N34" i="22"/>
  <c r="K34" i="22"/>
  <c r="N33" i="22"/>
  <c r="K33" i="22"/>
  <c r="N32" i="22"/>
  <c r="K32" i="22"/>
  <c r="E39" i="22"/>
  <c r="D39" i="22"/>
  <c r="E38" i="22"/>
  <c r="D38" i="22"/>
  <c r="E37" i="22"/>
  <c r="D37" i="22"/>
  <c r="E36" i="22"/>
  <c r="D36" i="22"/>
  <c r="E35" i="22"/>
  <c r="D35" i="22"/>
  <c r="E34" i="22"/>
  <c r="D34" i="22"/>
  <c r="E33" i="22"/>
  <c r="E32" i="22"/>
  <c r="E31" i="22"/>
  <c r="D33" i="22"/>
  <c r="D32" i="22"/>
  <c r="D31" i="22"/>
  <c r="T31" i="22"/>
  <c r="P32" i="22" s="1"/>
  <c r="B31" i="22"/>
  <c r="B29" i="22"/>
  <c r="B26" i="22"/>
  <c r="N28" i="22"/>
  <c r="K28" i="22"/>
  <c r="N27" i="22"/>
  <c r="K27" i="22"/>
  <c r="N26" i="22"/>
  <c r="K26" i="22"/>
  <c r="N41" i="22"/>
  <c r="N40" i="22"/>
  <c r="N43" i="22"/>
  <c r="N42" i="22"/>
  <c r="R8" i="22"/>
  <c r="R21" i="22"/>
  <c r="K21" i="22"/>
  <c r="H20" i="22"/>
  <c r="O17" i="22" s="1"/>
  <c r="K18" i="22"/>
  <c r="E24" i="22"/>
  <c r="E23" i="22"/>
  <c r="E22" i="22"/>
  <c r="D23" i="22"/>
  <c r="D22" i="22"/>
  <c r="D21" i="22"/>
  <c r="B22" i="22"/>
  <c r="N24" i="22"/>
  <c r="K24" i="22"/>
  <c r="N23" i="22"/>
  <c r="K23" i="22"/>
  <c r="N22" i="22"/>
  <c r="K22" i="22"/>
  <c r="B21" i="22"/>
  <c r="N21" i="22"/>
  <c r="P21" i="22"/>
  <c r="B17" i="22"/>
  <c r="E19" i="22"/>
  <c r="E18" i="22"/>
  <c r="E17" i="22"/>
  <c r="D19" i="22"/>
  <c r="D18" i="22"/>
  <c r="D17" i="22"/>
  <c r="N19" i="22"/>
  <c r="K19" i="22"/>
  <c r="N17" i="22"/>
  <c r="K17" i="22"/>
  <c r="K15" i="22"/>
  <c r="K14" i="22"/>
  <c r="N16" i="22"/>
  <c r="K16" i="22"/>
  <c r="E16" i="22"/>
  <c r="E15" i="22"/>
  <c r="E14" i="22"/>
  <c r="D16" i="22"/>
  <c r="D15" i="22"/>
  <c r="D14" i="22"/>
  <c r="D13" i="22"/>
  <c r="K13" i="22"/>
  <c r="E13" i="22"/>
  <c r="B13" i="22"/>
  <c r="M55" i="22" l="1"/>
  <c r="L55" i="22"/>
  <c r="P56" i="22"/>
  <c r="P57" i="22"/>
  <c r="P36" i="22"/>
  <c r="P63" i="22"/>
  <c r="P62" i="22"/>
  <c r="P64" i="22"/>
  <c r="P66" i="22"/>
  <c r="P67" i="22"/>
  <c r="P72" i="22"/>
  <c r="P71" i="22"/>
  <c r="P68" i="22"/>
  <c r="P69" i="22"/>
  <c r="P77" i="22"/>
  <c r="P75" i="22"/>
  <c r="P76" i="22"/>
  <c r="P73" i="22"/>
  <c r="P74" i="22"/>
  <c r="P50" i="22"/>
  <c r="P48" i="22"/>
  <c r="P49" i="22"/>
  <c r="P47" i="22"/>
  <c r="P80" i="22"/>
  <c r="P79" i="22"/>
  <c r="P78" i="22"/>
  <c r="L14" i="22"/>
  <c r="L88" i="22"/>
  <c r="M88" i="22"/>
  <c r="P52" i="22"/>
  <c r="P51" i="22"/>
  <c r="P83" i="22"/>
  <c r="P81" i="22"/>
  <c r="P82" i="22"/>
  <c r="P59" i="22"/>
  <c r="P61" i="22"/>
  <c r="P60" i="22"/>
  <c r="P53" i="22"/>
  <c r="P55" i="22"/>
  <c r="P41" i="22"/>
  <c r="P40" i="22"/>
  <c r="P39" i="22"/>
  <c r="P38" i="22"/>
  <c r="P37" i="22"/>
  <c r="P35" i="22"/>
  <c r="P34" i="22"/>
  <c r="P33" i="22"/>
  <c r="P31" i="22"/>
  <c r="M18" i="22"/>
  <c r="L18" i="22"/>
  <c r="M14" i="22"/>
  <c r="L15" i="22"/>
  <c r="M15" i="22"/>
  <c r="L13" i="22"/>
  <c r="M13" i="22"/>
  <c r="K12" i="22"/>
  <c r="M12" i="22" s="1"/>
  <c r="N11" i="22"/>
  <c r="K11" i="22"/>
  <c r="K10" i="22"/>
  <c r="L10" i="22" s="1"/>
  <c r="E12" i="22"/>
  <c r="E11" i="22"/>
  <c r="E10" i="22"/>
  <c r="E9" i="22"/>
  <c r="E8" i="22"/>
  <c r="K9" i="22"/>
  <c r="K8" i="22"/>
  <c r="D12" i="22"/>
  <c r="D11" i="22"/>
  <c r="D10" i="22"/>
  <c r="D9" i="22"/>
  <c r="D8" i="22"/>
  <c r="B8" i="22"/>
  <c r="N9" i="22"/>
  <c r="K6" i="22"/>
  <c r="M5" i="22"/>
  <c r="N5" i="22" s="1"/>
  <c r="N4" i="22"/>
  <c r="N3" i="22"/>
  <c r="H7" i="22"/>
  <c r="K5" i="22"/>
  <c r="K4" i="22"/>
  <c r="K3" i="22"/>
  <c r="E6" i="22"/>
  <c r="E5" i="22"/>
  <c r="E4" i="22"/>
  <c r="E3" i="22"/>
  <c r="P3" i="22"/>
  <c r="C79" i="28"/>
  <c r="C71" i="28"/>
  <c r="C60" i="28"/>
  <c r="C52" i="28"/>
  <c r="C15" i="28"/>
  <c r="C7" i="28"/>
  <c r="C95" i="27"/>
  <c r="C77" i="27"/>
  <c r="C49" i="27"/>
  <c r="C41" i="27"/>
  <c r="C23" i="27"/>
  <c r="C15" i="27"/>
  <c r="C86" i="24"/>
  <c r="C76" i="24"/>
  <c r="C59" i="24"/>
  <c r="C49" i="24"/>
  <c r="C31" i="24"/>
  <c r="C23" i="24"/>
  <c r="C141" i="25"/>
  <c r="C115" i="25"/>
  <c r="C107" i="25"/>
  <c r="C99" i="25"/>
  <c r="C91" i="25"/>
  <c r="C83" i="25"/>
  <c r="C75" i="25"/>
  <c r="C67" i="25"/>
  <c r="C41" i="25"/>
  <c r="C15" i="25"/>
  <c r="C33" i="26"/>
  <c r="C17" i="26"/>
  <c r="C104" i="16"/>
  <c r="C96" i="16"/>
  <c r="C78" i="16"/>
  <c r="C70" i="16"/>
  <c r="C41" i="16"/>
  <c r="C32" i="16"/>
  <c r="C24" i="16"/>
  <c r="M8" i="22" l="1"/>
  <c r="L8" i="22"/>
  <c r="M78" i="22"/>
  <c r="M56" i="22"/>
  <c r="L78" i="22"/>
  <c r="L56" i="22"/>
  <c r="L6" i="22"/>
  <c r="L12" i="22"/>
  <c r="M10" i="22"/>
  <c r="M6" i="22"/>
  <c r="C27" i="12"/>
  <c r="C76" i="29"/>
  <c r="C68" i="29"/>
  <c r="C60" i="29"/>
  <c r="C52" i="29"/>
  <c r="C42" i="29"/>
  <c r="C105" i="28"/>
  <c r="C97" i="28"/>
  <c r="C87" i="28"/>
  <c r="C44" i="28"/>
  <c r="C87" i="27"/>
  <c r="C69" i="27"/>
  <c r="C94" i="24"/>
  <c r="C169" i="25"/>
  <c r="C161" i="25"/>
  <c r="C151" i="25"/>
  <c r="C113" i="28"/>
  <c r="C34" i="28"/>
  <c r="C25" i="28"/>
  <c r="C33" i="27"/>
  <c r="C59" i="27"/>
  <c r="C7" i="27"/>
  <c r="C25" i="26"/>
  <c r="C7" i="26"/>
  <c r="C125" i="25"/>
  <c r="C59" i="25"/>
  <c r="C33" i="25"/>
  <c r="C7" i="25"/>
  <c r="C67" i="24"/>
  <c r="C41" i="24"/>
  <c r="C15" i="24"/>
  <c r="C7" i="24"/>
  <c r="C88" i="16"/>
  <c r="C61" i="16"/>
  <c r="C52" i="16"/>
  <c r="C15" i="16"/>
  <c r="C7" i="16"/>
  <c r="P4" i="22" l="1"/>
  <c r="H84" i="22"/>
  <c r="O75" i="22" s="1"/>
  <c r="N83" i="22"/>
  <c r="K83" i="22"/>
  <c r="N82" i="22"/>
  <c r="K82" i="22"/>
  <c r="N81" i="22"/>
  <c r="K81" i="22"/>
  <c r="R59" i="22"/>
  <c r="R47" i="22"/>
  <c r="H25" i="22"/>
  <c r="O78" i="22" l="1"/>
  <c r="O71" i="22"/>
  <c r="O73" i="22"/>
  <c r="O66" i="22"/>
  <c r="O68" i="22"/>
  <c r="O62" i="22"/>
  <c r="O65" i="22"/>
  <c r="Q65" i="22" s="1"/>
  <c r="O59" i="22"/>
  <c r="O53" i="22"/>
  <c r="O47" i="22"/>
  <c r="O22" i="22"/>
  <c r="Q24" i="22" s="1"/>
  <c r="O21" i="22"/>
  <c r="Q21" i="22" s="1"/>
  <c r="O81" i="22"/>
  <c r="O5" i="22"/>
  <c r="O3" i="22"/>
  <c r="Q3" i="22" s="1"/>
  <c r="O4" i="22"/>
  <c r="Q4" i="22" s="1"/>
  <c r="O51" i="22"/>
  <c r="O56" i="22"/>
  <c r="R26" i="22"/>
  <c r="H46" i="22"/>
  <c r="P45" i="22"/>
  <c r="N45" i="22"/>
  <c r="P44" i="22"/>
  <c r="N44" i="22"/>
  <c r="Q68" i="22" l="1"/>
  <c r="Q69" i="22"/>
  <c r="Q67" i="22"/>
  <c r="Q66" i="22"/>
  <c r="Q75" i="22"/>
  <c r="Q77" i="22"/>
  <c r="Q76" i="22"/>
  <c r="Q78" i="22"/>
  <c r="Q79" i="22"/>
  <c r="Q80" i="22"/>
  <c r="Q81" i="22"/>
  <c r="Q83" i="22"/>
  <c r="Q82" i="22"/>
  <c r="Q73" i="22"/>
  <c r="Q74" i="22"/>
  <c r="Q71" i="22"/>
  <c r="Q72" i="22"/>
  <c r="Q59" i="22"/>
  <c r="Q60" i="22"/>
  <c r="Q61" i="22"/>
  <c r="Q64" i="22"/>
  <c r="Q62" i="22"/>
  <c r="Q63" i="22"/>
  <c r="Q57" i="22"/>
  <c r="Q56" i="22"/>
  <c r="Q51" i="22"/>
  <c r="Q52" i="22"/>
  <c r="Q48" i="22"/>
  <c r="Q47" i="22"/>
  <c r="Q49" i="22"/>
  <c r="Q50" i="22"/>
  <c r="Q53" i="22"/>
  <c r="Q54" i="22"/>
  <c r="Q55" i="22"/>
  <c r="O43" i="22"/>
  <c r="Q43" i="22" s="1"/>
  <c r="O44" i="22"/>
  <c r="Q45" i="22" s="1"/>
  <c r="O40" i="22"/>
  <c r="O26" i="22"/>
  <c r="O29" i="22"/>
  <c r="Q22" i="22"/>
  <c r="Q23" i="22"/>
  <c r="O31" i="22"/>
  <c r="Q17" i="22"/>
  <c r="Q18" i="22"/>
  <c r="Q19" i="22"/>
  <c r="O13" i="22"/>
  <c r="O8" i="22"/>
  <c r="Q6" i="22"/>
  <c r="Q5" i="22"/>
  <c r="S71" i="22" l="1"/>
  <c r="F17" i="3" s="1"/>
  <c r="S85" i="22"/>
  <c r="F18" i="3" s="1"/>
  <c r="S47" i="22"/>
  <c r="F15" i="3" s="1"/>
  <c r="S59" i="22"/>
  <c r="F16" i="3" s="1"/>
  <c r="S3" i="22"/>
  <c r="F11" i="3" s="1"/>
  <c r="S21" i="22"/>
  <c r="F13" i="3" s="1"/>
  <c r="Q44" i="22"/>
  <c r="Q42" i="22"/>
  <c r="Q40" i="22"/>
  <c r="Q41" i="22"/>
  <c r="Q36" i="22"/>
  <c r="Q32" i="22"/>
  <c r="Q34" i="22"/>
  <c r="Q35" i="22"/>
  <c r="Q39" i="22"/>
  <c r="Q33" i="22"/>
  <c r="Q37" i="22"/>
  <c r="Q38" i="22"/>
  <c r="Q29" i="22"/>
  <c r="Q30" i="22"/>
  <c r="Q26" i="22"/>
  <c r="Q28" i="22"/>
  <c r="Q27" i="22"/>
  <c r="Q31" i="22"/>
  <c r="Q13" i="22"/>
  <c r="Q14" i="22"/>
  <c r="Q15" i="22"/>
  <c r="Q16" i="22"/>
  <c r="Q10" i="22"/>
  <c r="Q8" i="22"/>
  <c r="Q12" i="22"/>
  <c r="Q9" i="22"/>
  <c r="Q11" i="22"/>
  <c r="S26" i="22" l="1"/>
  <c r="F14" i="3" s="1"/>
  <c r="S8" i="22"/>
  <c r="F12" i="3" s="1"/>
  <c r="H14" i="3" l="1"/>
  <c r="S96" i="22"/>
</calcChain>
</file>

<file path=xl/sharedStrings.xml><?xml version="1.0" encoding="utf-8"?>
<sst xmlns="http://schemas.openxmlformats.org/spreadsheetml/2006/main" count="1162" uniqueCount="526">
  <si>
    <t>Entidad:</t>
  </si>
  <si>
    <t>CARACTERISTICA</t>
  </si>
  <si>
    <t>PESO DENTRO DEL INDICADOR</t>
  </si>
  <si>
    <t>VALOR TOTAL EN INDICE</t>
  </si>
  <si>
    <t>SEGURIDAD</t>
  </si>
  <si>
    <t>USABILIDAD</t>
  </si>
  <si>
    <t>COMPATIBILIDAD</t>
  </si>
  <si>
    <t>Nota:</t>
  </si>
  <si>
    <t>Capacidad</t>
  </si>
  <si>
    <t>Cumple?</t>
  </si>
  <si>
    <t>No</t>
  </si>
  <si>
    <t>Si</t>
  </si>
  <si>
    <t>Confidencialidad</t>
  </si>
  <si>
    <t>Integridad</t>
  </si>
  <si>
    <t>Integridad de los datos</t>
  </si>
  <si>
    <t>Disponibilidad</t>
  </si>
  <si>
    <t>Tolerancia a fallos</t>
  </si>
  <si>
    <t>Corrección de fallas</t>
  </si>
  <si>
    <t>Tiempo medio de recuperación</t>
  </si>
  <si>
    <t>Accesibilidad</t>
  </si>
  <si>
    <t>Interoperabilidad</t>
  </si>
  <si>
    <t>Intercambiabilidad de formatos de datos</t>
  </si>
  <si>
    <t xml:space="preserve">Cumple? </t>
  </si>
  <si>
    <t>Booleano</t>
  </si>
  <si>
    <t>Tipo Servicio</t>
  </si>
  <si>
    <t>WMS</t>
  </si>
  <si>
    <t>WFS</t>
  </si>
  <si>
    <t>Capacidad de procesamiento de transacciones</t>
  </si>
  <si>
    <t>Capacidad de acceso de los usuarios</t>
  </si>
  <si>
    <t>NO SE MIDE</t>
  </si>
  <si>
    <t>Cumplimiento</t>
  </si>
  <si>
    <t>CUMPLE</t>
  </si>
  <si>
    <t>NO CUMPLE</t>
  </si>
  <si>
    <t>Suficiencia del mecanismo de autenticación</t>
  </si>
  <si>
    <t>Función de medición: X = A/B</t>
  </si>
  <si>
    <t>n = Número de observaciones</t>
  </si>
  <si>
    <t>Observaciones</t>
  </si>
  <si>
    <t>n = Número de fallos</t>
  </si>
  <si>
    <t>Usabilidad</t>
  </si>
  <si>
    <t>Compatibilidad</t>
  </si>
  <si>
    <t>Tiempo medio de respuesta</t>
  </si>
  <si>
    <t>Descripción</t>
  </si>
  <si>
    <t>Formula</t>
  </si>
  <si>
    <t>Existe 
Especificación?</t>
  </si>
  <si>
    <t>Calculo</t>
  </si>
  <si>
    <t>Esta métrica se va a evaluar?</t>
  </si>
  <si>
    <t>Variables</t>
  </si>
  <si>
    <t>A</t>
  </si>
  <si>
    <t>B</t>
  </si>
  <si>
    <t>Resultado Numérico Formula</t>
  </si>
  <si>
    <t>Esta subcaracterística se va a evaluar?</t>
  </si>
  <si>
    <t>Peso de la métrica</t>
  </si>
  <si>
    <t>¿En qué medida se previene la corrupción o modificación de los datos por accesos no autorizados?</t>
  </si>
  <si>
    <t>¿En qué medida se aplican los métodos de prevención de la corrupción de datos disponibles?</t>
  </si>
  <si>
    <t>¿Qué proporción de las reglas de autenticación requeridas se establece?</t>
  </si>
  <si>
    <t>¿Qué proporción de patrones de fallos se ha controlado para evitar fallos críticos y graves?</t>
  </si>
  <si>
    <t>¿Cuánto tiempo tarda el software/sistema en recuperarse de un fallo?</t>
  </si>
  <si>
    <t>¿De qué proporción de datos se hace una copia de seguridad con regularidad?</t>
  </si>
  <si>
    <t>¿Qué proporción de los formatos de datos especificados es intercambiable con otros programas o sistemas?</t>
  </si>
  <si>
    <t>¿Cuántas transacciones se pueden procesar por unidad de tiempo?</t>
  </si>
  <si>
    <t>¿Cuántos usuarios pueden acceder simultáneamente al sistema en un momento determinado?</t>
  </si>
  <si>
    <t>Subcaracterística</t>
  </si>
  <si>
    <t>Métrica</t>
  </si>
  <si>
    <t>Peso de la característica</t>
  </si>
  <si>
    <t>Indice de la carácterística</t>
  </si>
  <si>
    <t>B = Duración de la observación</t>
  </si>
  <si>
    <t>A = Número de transacciones completadas durante el tiempo de observación</t>
  </si>
  <si>
    <t>Regresar a "Resumen"</t>
  </si>
  <si>
    <t>Formula a aplicar en caso de existir requisitos</t>
  </si>
  <si>
    <t>Función de medición: X = 1 - A/B</t>
  </si>
  <si>
    <t>B = Número de elementos de datos que requieren una copia de seguridad para la recuperación de errores.</t>
  </si>
  <si>
    <t>A = Número de idiomas realmente soportados</t>
  </si>
  <si>
    <t>B = Número de idiomas necesarios que se soportan</t>
  </si>
  <si>
    <t>A = Número de formatos de datos intercambiables con otros programas o sistemas</t>
  </si>
  <si>
    <t>B = Número de formatos de datos especificados para ser intercambiables</t>
  </si>
  <si>
    <t>N/A</t>
  </si>
  <si>
    <t>Completitud Funcional</t>
  </si>
  <si>
    <t>Cobertura Funcional</t>
  </si>
  <si>
    <t>A = Número de funciones que faltan</t>
  </si>
  <si>
    <t>Corrección Funcional</t>
  </si>
  <si>
    <t>Pertinencia Funcional</t>
  </si>
  <si>
    <t>Comportamiento Temporal</t>
  </si>
  <si>
    <t>Utilización  de recursos</t>
  </si>
  <si>
    <t>Coexistencia</t>
  </si>
  <si>
    <t>Protección frente a errores de usuario</t>
  </si>
  <si>
    <t>Madurez</t>
  </si>
  <si>
    <t>No repudio</t>
  </si>
  <si>
    <t>Autenticidad</t>
  </si>
  <si>
    <t>Responsabilidad</t>
  </si>
  <si>
    <t>Modularidad</t>
  </si>
  <si>
    <t>Analizabilidad</t>
  </si>
  <si>
    <t>Capacidad de ser modificado</t>
  </si>
  <si>
    <t>Capacidad de ser probado</t>
  </si>
  <si>
    <t>Adaptabilidad</t>
  </si>
  <si>
    <t>Capacidad de ser reemplazado</t>
  </si>
  <si>
    <t>¿Qué proporción de las funciones especificadas se ha implementado?</t>
  </si>
  <si>
    <t>¿Qué proporción de funciones ofrece los resultados correctos?</t>
  </si>
  <si>
    <t>B = Número de funciones especificadas. Donde: B &gt; 0</t>
  </si>
  <si>
    <t>Adecuación Funcional del Objetivo de Uso</t>
  </si>
  <si>
    <t>Adecuación Funcional del Sistema</t>
  </si>
  <si>
    <t>A = Número de funciones que faltan o son incorrectas entre las que se requieren para lograr un objetivo de uso específico</t>
  </si>
  <si>
    <t>B = Número de funciones necesarias para lograr un objetivo de uso específico</t>
  </si>
  <si>
    <t>¿Qué proporción de las funciones requeridas por el usuario ofrece un resultado adecuado para lograr un objetivo de uso específico?</t>
  </si>
  <si>
    <t xml:space="preserve">Ai = Puntuación de adecuación para el objetivo de uso i, es decir, el valor medido de FAp-1-G para el i-ésimo objetivo de uso específico </t>
  </si>
  <si>
    <t>n = Número de objetivos de uso</t>
  </si>
  <si>
    <t>¿Cuánto tiempo medio tarda el sistema en responder a una tarea del usuario o del sistema?</t>
  </si>
  <si>
    <t>Ai = Tiempo que tarda el sistema en responder a una tarea específica del usuario o del sistema en la i-ésima medición</t>
  </si>
  <si>
    <t>n = Número de respuestas medidas</t>
  </si>
  <si>
    <t>Adecuación del tiempo de respuesta</t>
  </si>
  <si>
    <t>¿En qué medida el tiempo de respuesta del sistema cumple el objetivo especificado?</t>
  </si>
  <si>
    <t>A = Tiempo medio de respuesta medido por PTb-1-G</t>
  </si>
  <si>
    <t>B = Tiempo de respuesta objetivo especificado</t>
  </si>
  <si>
    <t>¿Cuál es el tiempo medio que se tarda en completar un trabajo o un proceso asíncrono?</t>
  </si>
  <si>
    <t xml:space="preserve">Función de medición: </t>
  </si>
  <si>
    <t>Ai = Tiempo de inicio de un trabajo i</t>
  </si>
  <si>
    <t>B = Tiempo de finalización del trabajo i</t>
  </si>
  <si>
    <t>n = Número de mediciones</t>
  </si>
  <si>
    <t>Adecuación del tiempo de entrega</t>
  </si>
  <si>
    <t>¿En qué medida el tiempo de entrega cumple los objetivos especificados?</t>
  </si>
  <si>
    <t>A = Tiempo medio de entrega medido por PTb-3-G</t>
  </si>
  <si>
    <t>Rendimiento medio</t>
  </si>
  <si>
    <t>Ai = Número de trabajos completados durante el i-esimo tiempo de observación</t>
  </si>
  <si>
    <t>Bi = Período de observación i-ésimo</t>
  </si>
  <si>
    <t>Utilización media del procesador</t>
  </si>
  <si>
    <t xml:space="preserve">Ai = Tiempo de procesador realmente utilizado para ejecutar un conjunto determinado de tareas en la observación i </t>
  </si>
  <si>
    <t>¿Cuánto tiempo de procesador se utiliza para ejecutar un determinado conjunto de tareas en comparación con el tiempo de operación?</t>
  </si>
  <si>
    <t>B = Tiempo de funcionamiento para realizar las tareas en la observación i</t>
  </si>
  <si>
    <t>Utilización media de la memoria</t>
  </si>
  <si>
    <t>¿Qué cantidad de memoria se utiliza para ejecutar un conjunto determinado de tareas en comparación con la memoria disponible?</t>
  </si>
  <si>
    <t>A = Tamaño de la memoria realmente utilizada para realizar un determinado conjunto de tareas para el procesamiento de la muestra i-ésima</t>
  </si>
  <si>
    <t xml:space="preserve">B = Tamaño de la memoria disponible para realizar las tareas durante el procesamiento de la i-ésima muestra </t>
  </si>
  <si>
    <t>n = Número de muestras procesadas</t>
  </si>
  <si>
    <t>Utilización media del dispositivo de E/S</t>
  </si>
  <si>
    <t>¿Cuánto tiempo de ocupación del dispositivo de E/S se utiliza para realizar un determinado conjunto de tareas en comparación con el tiempo de operación de E/S?</t>
  </si>
  <si>
    <t>Ai = Duración del tiempo de ocupación de los dispositivos de E/S para realizar un determinado conjunto de tareas para la i-ésima observación</t>
  </si>
  <si>
    <t>Bi = Duración de las operaciones de E/S para realizar las tareas de la i-ésima observación</t>
  </si>
  <si>
    <t>Utilización del ancho de banda</t>
  </si>
  <si>
    <t>¿Qué proporción del ancho de banda disponible se utiliza para realizar un determinado conjunto de tareas?</t>
  </si>
  <si>
    <t>A = Ancho de banda de transmisión real medido en el tiempo para realizar un conjunto determinado de tareas</t>
  </si>
  <si>
    <t>B = Capacidad de ancho de banda disponible para realizar un conjunto determinado de tareas Dónde: B &gt; 0</t>
  </si>
  <si>
    <t>B = Duración de la observación Dónde: B &gt; 0</t>
  </si>
  <si>
    <t>Ai = Número máximo de usuarios que pueden acceder simultáneamente al sistema en la i-ésima observación</t>
  </si>
  <si>
    <t>Adecuación del acceso de los usuarios</t>
  </si>
  <si>
    <t>¿Cuántos usuarios se pueden añadir con éxito por unidad de tiempo?</t>
  </si>
  <si>
    <t>A = Número de usuarios añadidos con éxito durante el tiempo de observación</t>
  </si>
  <si>
    <t>Coexistencia con otros productos</t>
  </si>
  <si>
    <t>¿Qué proporción de los productos de software especificados pueden compartir el entorno con este producto de software sin que ello repercuta negativamente en sus características de calidad o funcionalidad?</t>
  </si>
  <si>
    <t>A = Número de otros productos de software especificados con los que puede coexistir este producto</t>
  </si>
  <si>
    <t>B = Número de otros productos de software especificados que pueden coexistir con este producto en el entorno operativo</t>
  </si>
  <si>
    <t>Suficiencia del protocolo de intercambio de datos</t>
  </si>
  <si>
    <t>¿Qué proporción de los protocolos de intercambio de datos especificados es compatible?</t>
  </si>
  <si>
    <t>A = Número de protocolos de intercambio de datos admitidos</t>
  </si>
  <si>
    <t>B = Número de protocolos de intercambio de datos especificados que se admiten</t>
  </si>
  <si>
    <t>Adecuación de la interfaz externa</t>
  </si>
  <si>
    <t>¿Qué proporción de las interfaces externas especificadas (interfaces con otros programas y sistemas) es funcional?</t>
  </si>
  <si>
    <t xml:space="preserve">A = Número de interfaces externas que son funcionales </t>
  </si>
  <si>
    <t>B = Número de interfaces externas especificadas</t>
  </si>
  <si>
    <t>¿Qué proporción de escenarios de uso se describe en la descripción del producto o en los documentos de usuario?</t>
  </si>
  <si>
    <t>A = Número de escenarios de uso descritos en la descripción del producto o en los documentos de usuario</t>
  </si>
  <si>
    <t>B = Número de escenarios de uso del producto</t>
  </si>
  <si>
    <t>¿Qué proporción de tareas tiene características de demostración para que los usuarios reconozcan la idoneidad?</t>
  </si>
  <si>
    <t>A = Número de tareas con características de demostración</t>
  </si>
  <si>
    <t>B = Número de tareas que podrían beneficiarse de las características de demostración</t>
  </si>
  <si>
    <t>Autodescripción del punto de entrada</t>
  </si>
  <si>
    <t>¿Qué proporción de las páginas de entrada más utilizadas en un sitio web explica el propósito de este?</t>
  </si>
  <si>
    <t>A = Número de páginas de destino que explican el propósito del sitio web</t>
  </si>
  <si>
    <t>B = Número de páginas de destino en un sitio web</t>
  </si>
  <si>
    <t>Completitud de la guía de usuario</t>
  </si>
  <si>
    <t>¿Qué cantidad de funciones están descritas correctamente en la documentación del usuario o ayuda en línea?</t>
  </si>
  <si>
    <t>Campos de entrada por defecto</t>
  </si>
  <si>
    <t>Coherencia operativa</t>
  </si>
  <si>
    <t>¿Hasta qué punto las tareas interactivas tienen un comportamiento y una apariencia coherentes dentro de la tarea y entre tareas similares?</t>
  </si>
  <si>
    <t>A = Número de tareas interactivas específicas que se realizan de forma incoherente</t>
  </si>
  <si>
    <t>B = Número de tareas interactivas específicas que deben ser coherentes</t>
  </si>
  <si>
    <t>Claridad del mensaje</t>
  </si>
  <si>
    <t>¿Qué proporción de mensajes de un sistema transmite el resultado o las instrucciones correctas al usuario?</t>
  </si>
  <si>
    <t>Personalización funcional</t>
  </si>
  <si>
    <t>¿Qué proporción de funciones y procedimientos operativos puede personalizar un usuario para su comodidad?</t>
  </si>
  <si>
    <t>Personalización de la interfaz de usuario</t>
  </si>
  <si>
    <t>¿Qué proporción de elementos de la interfaz de usuario pueden personalizarse en su aspecto?</t>
  </si>
  <si>
    <t>A = Número de elementos de la interfaz de usuario que pueden personalizarse</t>
  </si>
  <si>
    <t>B = Número de elementos de la interfaz de usuario que podrían beneficiarse de la personalización</t>
  </si>
  <si>
    <t>¿Qué proporción de estados de funcionamiento se pueden supervisar durante el funcionamiento?</t>
  </si>
  <si>
    <t>A = Número de funciones con capacidad de supervisión de estados</t>
  </si>
  <si>
    <t>B = Número de funciones que podrían beneficiarse de la capacidad de supervisión</t>
  </si>
  <si>
    <t>Capacidad de deshacer</t>
  </si>
  <si>
    <t>¿Qué proporción de tareas que tienen una consecuencia significativa proporciona una opción de reconfirmación o capacidad de deshacer?</t>
  </si>
  <si>
    <t xml:space="preserve">A = Número de tareas que ofrecen la posibilidad de deshacer o solicitar la reconfirmación </t>
  </si>
  <si>
    <t>B = Número de tareas para las que los usuarios podrían beneficiarse de tener capacidad de reconfirmación o deshacer</t>
  </si>
  <si>
    <t>Categorización Comprensible de la Información</t>
  </si>
  <si>
    <t>¿En qué medida el software organiza la información en categorías que resulten familiares a los usuarios previstos y convenientes para sus tareas?</t>
  </si>
  <si>
    <t xml:space="preserve">A = Número de estructuras de información que resultan familiares y convenientes para los usuarios previstos </t>
  </si>
  <si>
    <t>B = Número de estructuras de información utilizadas</t>
  </si>
  <si>
    <t>¿Qué proporción de interfaces de usuario con elementos similares tiene una apariencia similar?</t>
  </si>
  <si>
    <t>A = Número de interfaces de usuario con artículos similares, pero con apariencia diferente</t>
  </si>
  <si>
    <t>B = Número de interfaces de usuario con elementos similares</t>
  </si>
  <si>
    <t>Compatibilidad con Dispositivos de Entrada</t>
  </si>
  <si>
    <t>¿En qué medida pueden iniciarse las tareas mediante todas las modalidades de entrada adecuadas (como el teclado, el ratón o la voz)?</t>
  </si>
  <si>
    <t>A = Número de tareas que pueden ser iniciadas por todas las modalidades de entrada apropiadas</t>
  </si>
  <si>
    <t>B = Número de tareas que admite el sistema</t>
  </si>
  <si>
    <t>Evitar Errores de Operación del Usuario</t>
  </si>
  <si>
    <t>¿Qué parte de las acciones y entradas del usuario están protegidas para no causar ningún mal funcionamiento del sistema?</t>
  </si>
  <si>
    <t xml:space="preserve">B = Número de funciones implementadas para evitar fallos de funcionamiento provocados por un uso incorrecto </t>
  </si>
  <si>
    <t>Corrección de Errores de Entrada del Usuario</t>
  </si>
  <si>
    <t>¿En qué medida el sistema proporciona un valor correcto sugerido para los errores de entrada del usuario detectados con una causa identificable?</t>
  </si>
  <si>
    <t>Recuperación de errores de usuario</t>
  </si>
  <si>
    <t>¿Qué proporción de errores del usuario puede ser corregida o recuperada por el sistema?</t>
  </si>
  <si>
    <t>A = Número de errores de usuario que están diseñados y probados para ser recuperados por el sistema</t>
  </si>
  <si>
    <t>B = Número de errores del usuario que pueden producirse durante el funcionamiento</t>
  </si>
  <si>
    <t>Estética de las Interfaces de Usuario</t>
  </si>
  <si>
    <t>¿Hasta qué punto las interfaces de usuario y el diseño general son estéticamente agradables?</t>
  </si>
  <si>
    <t>A = Número de interfaces de visualización estéticamente agradables para los usuarios en apariencia</t>
  </si>
  <si>
    <t>B = Número de interfaces de visualización</t>
  </si>
  <si>
    <t>Accesibilidad para usuarios con discapacidad</t>
  </si>
  <si>
    <t>¿En qué medida pueden los usuarios potenciales con discapacidades específicas utilizar el sistema con éxito (con tecnología de asistencia si es apropiado)?</t>
  </si>
  <si>
    <t>¿Qué proporción de idiomas necesarios se admite?</t>
  </si>
  <si>
    <t>¿Qué proporción de fallos relacionados con la confiabilidad detectados se ha corregido?</t>
  </si>
  <si>
    <t>Tiempo medio entre fallos</t>
  </si>
  <si>
    <t>¿Cuál es el MTBF durante el funcionamiento del sistema/software?</t>
  </si>
  <si>
    <t>A = Tiempo de funcionamiento</t>
  </si>
  <si>
    <t>B = Número de fallos del sistema/software realmente ocurridos</t>
  </si>
  <si>
    <t>Tasa de fallos</t>
  </si>
  <si>
    <t>¿Cuál es el número promedio de fallos durante un periodo definido?</t>
  </si>
  <si>
    <t>Cobertura de pruebas</t>
  </si>
  <si>
    <t>¿Qué porcentaje de las capacidades del sistema o del software, los escenarios operativos o las funciones que se incluyen en sus conjuntos de pruebas asociados se realizan realmente?</t>
  </si>
  <si>
    <t>¿Para qué proporción del tiempo de funcionamiento del sistema programado está realmente disponible el sistema?</t>
  </si>
  <si>
    <t>A = Tiempo de funcionamiento del sistema realmente proporcionado</t>
  </si>
  <si>
    <t>B = Tiempo de funcionamiento del sistema especificado en el programa de funcionamiento</t>
  </si>
  <si>
    <t>Tiempo medio de Inactividad</t>
  </si>
  <si>
    <t>¿Cuál es el tiempo promedio que el sistema está inactivo después de que ocurre un fallo?</t>
  </si>
  <si>
    <t>Redundancia de Componentes</t>
  </si>
  <si>
    <t>¿Qué proporción de componentes del sistema se instala de forma redundante para evitar fallos del sistema?</t>
  </si>
  <si>
    <t xml:space="preserve">A = Número componentes/sistemas instalados de forma redundante </t>
  </si>
  <si>
    <t xml:space="preserve">B = Número total de componentes/sistemas instalados </t>
  </si>
  <si>
    <t>Tiempo medio de notificación de Fallos</t>
  </si>
  <si>
    <t>¿Con qué rapidez notifica el sistema la aparición de fallos?</t>
  </si>
  <si>
    <t>Ai = Momento en que el sistema notifica el fallo i</t>
  </si>
  <si>
    <t xml:space="preserve">Bi = Momento en que se detecta el fallo i </t>
  </si>
  <si>
    <t>n = Número de fallos detectados</t>
  </si>
  <si>
    <t xml:space="preserve">Ai = Tiempo total para recuperar el software/sistema caído y reiniciar el funcionamiento para cada fallo i </t>
  </si>
  <si>
    <t>Integridad de los Dato de las Copias de Seguridad</t>
  </si>
  <si>
    <t xml:space="preserve">A = Número de elementos de datos de los que se hace una copia de seguridad con regularidad </t>
  </si>
  <si>
    <t>Corrección del cifrado de datos</t>
  </si>
  <si>
    <t>Fuerza de los algoritmos criptográficos</t>
  </si>
  <si>
    <t>¿Qué proporción de elementos de datos confidenciales están protegidos de accesos no autorizados?</t>
  </si>
  <si>
    <t xml:space="preserve">A = Número de elementos de datos confidenciales a los que se puede acceder sin autorización </t>
  </si>
  <si>
    <t>B = Número de elementos de datos que requieren control de acceso</t>
  </si>
  <si>
    <t>¿Qué tan correcta es la encriptación/desencriptación de los elementos de datos según lo establecido en la especificación de requisitos?</t>
  </si>
  <si>
    <t>A = Número de elementos de datos encriptados/ desencriptados correctamente</t>
  </si>
  <si>
    <t>B = Número de elementos de datos que requiere la encriptación/ desencriptación</t>
  </si>
  <si>
    <t>¿Qué proporción de los algoritmos criptográficos ha sido bien examinada?</t>
  </si>
  <si>
    <t xml:space="preserve">A = Número de algoritmos criptográficos rotos o de uso inaceptablemente arriesgado </t>
  </si>
  <si>
    <t>B = Número de algoritmos criptográficos utilizados</t>
  </si>
  <si>
    <t xml:space="preserve">A = Número de elementos de datos que están realmente corrupto por un acceso no autorizado </t>
  </si>
  <si>
    <t>Prevención de la Corrupción de Datos Interna</t>
  </si>
  <si>
    <t>A = Número de casos de corrupción de datos ocurridos en la actualidad</t>
  </si>
  <si>
    <t>B = Número de accesos donde se espera que ocurran daños de datos</t>
  </si>
  <si>
    <t>¿Qué parte de los accesos a la memoria con entrada del usuario en los módulos de software se ha realizado la verificación de límites para evitar el desbordamiento de búfer?</t>
  </si>
  <si>
    <t>A = Número de accesos a la memoria con entrada del usuario que se comprueban los límites</t>
  </si>
  <si>
    <t>B = Número de accesos a la memoria con entrada del usuario en los módulos de software</t>
  </si>
  <si>
    <t>Utilización de firma digital</t>
  </si>
  <si>
    <t>¿Qué proporción de eventos que requieran no - repudio se procesan utilizando la firma digital?</t>
  </si>
  <si>
    <t xml:space="preserve">A = Número de eventos procesados usando firma digital </t>
  </si>
  <si>
    <t xml:space="preserve">B = Número de eventos que requieran la propiedad de no - repudio </t>
  </si>
  <si>
    <t>Integridad de la pista de auditoría del usuario</t>
  </si>
  <si>
    <t>¿Cuán completa es la pista de auditoría relativa al acceso de los usuarios al sistema o a los datos?</t>
  </si>
  <si>
    <t>Retención de Registros del Sistema</t>
  </si>
  <si>
    <t>¿Durante qué porcentaje del período de retención requerido se conserva el registro del sistema en un almacenamiento estable?</t>
  </si>
  <si>
    <t>A = Duración durante la cual el registro del sistema se conserva realmente en almacenamiento estable</t>
  </si>
  <si>
    <t>B = Período de retención especificado para mantener el registro del sistema en almacenamiento estable</t>
  </si>
  <si>
    <t>¿En qué medida el sistema autentifica la identidad de un sujeto?</t>
  </si>
  <si>
    <t>A = Número de mecanismos de autenticación proporcionados (p. ej., Usuario ID, contraseña o tarjeta IC)</t>
  </si>
  <si>
    <t>B = Número de mecanismos de autenticación especificados</t>
  </si>
  <si>
    <t>Conformidad con las reglas de autenticación</t>
  </si>
  <si>
    <t xml:space="preserve">A = Número de reglas de autenticación implementadas </t>
  </si>
  <si>
    <t>B = Número de reglas de autenticación especificadas</t>
  </si>
  <si>
    <t>Acoplamiento de componentes</t>
  </si>
  <si>
    <t>¿Cuántos componentes son independientes y cuántos componentes están libres de impactos por cambios en otros componentes de un sistema o programa informático?</t>
  </si>
  <si>
    <t xml:space="preserve">A = Número de componentes que se implementan sin impacto en otros </t>
  </si>
  <si>
    <t>B = Número de componentes especificados que deben ser independientes</t>
  </si>
  <si>
    <t>Adecuación de la Complejidad Ciclomática</t>
  </si>
  <si>
    <t>¿Cuántos módulos de software tienen una complejidad ciclomática aceptable?</t>
  </si>
  <si>
    <t>A = Número de módulos de software que tienen una puntuación de complejidad ciclomática que supera el umbral especificado.</t>
  </si>
  <si>
    <t>B = Número de módulos de software implementados</t>
  </si>
  <si>
    <t>Reutilización de activos</t>
  </si>
  <si>
    <t>¿Cuántos activos de un sistema pueden ser reutilizables?</t>
  </si>
  <si>
    <t>Conformidad de las normas de codificación</t>
  </si>
  <si>
    <t>¿Cuántos módulos se ajustan a las normas de codificación requeridas?</t>
  </si>
  <si>
    <t xml:space="preserve">A = Número de módulos de software que se ajustan a las normas de codificación para un sistema específico </t>
  </si>
  <si>
    <t>¿En qué medida el sistema registra sus operaciones en registros para que sean rastreables?</t>
  </si>
  <si>
    <t>A = Número de registros que se registran realmente en el sistema.</t>
  </si>
  <si>
    <t>B = Número de registros para los que se requiere seguimiento de auditoría durante el funcionamiento</t>
  </si>
  <si>
    <t>Eficacia de la Función Diagnóstica</t>
  </si>
  <si>
    <t>¿Qué proporción de las funciones de diagnóstico cumple los requisitos del análisis causal?</t>
  </si>
  <si>
    <t xml:space="preserve">A = Número de funciones de diagnóstico útiles para el análisis causal </t>
  </si>
  <si>
    <t>B = Número de funciones de diagnóstico implementadas</t>
  </si>
  <si>
    <t>Suficiencia de la Función Diagnóstica</t>
  </si>
  <si>
    <t>¿Qué proporción de las funciones de diagnóstico requeridas se ha implementado?</t>
  </si>
  <si>
    <t xml:space="preserve">A = Número de funciones de diagnóstico implementadas </t>
  </si>
  <si>
    <t xml:space="preserve">B = Número de funciones de diagnóstico requeridas en la especificación de requerimientos </t>
  </si>
  <si>
    <t>¿Cuál es la eficacia de las modificaciones en comparación con el tiempo previsto?</t>
  </si>
  <si>
    <t>A = Tiempo total de trabajo empleado para realizar un tipo específico de modificación i</t>
  </si>
  <si>
    <t>B = Tiempo previsto para realizar el tipo específico de modificación i</t>
  </si>
  <si>
    <t>n = Número de modificaciones medidas</t>
  </si>
  <si>
    <t>¿Qué proporción de modificaciones se ha aplicado correctamente?</t>
  </si>
  <si>
    <t xml:space="preserve">A = Número de modificaciones que han provocado un incidente o un fallo en un periodo definido después de ser implementadas </t>
  </si>
  <si>
    <t>B = Número de modificaciones implementadas</t>
  </si>
  <si>
    <t>Capacidad de la Modificación</t>
  </si>
  <si>
    <t>¿En qué medida se realizan las modificaciones requeridas dentro de un plazo determinado?</t>
  </si>
  <si>
    <t>A = Número de elementos realmente modificados en un plazo determinado</t>
  </si>
  <si>
    <t>B = Número de elementos que deben modificarse en un plazo determinado</t>
  </si>
  <si>
    <t>Exhaustividad de las funciones de prueba</t>
  </si>
  <si>
    <t>¿Cuál es el grado de exhaustividad de las funciones de prueba y las instalaciones?</t>
  </si>
  <si>
    <t>A = Número de funciones de prueba implementadas según lo especificado</t>
  </si>
  <si>
    <t>Capacidad de Prueba Autónoma</t>
  </si>
  <si>
    <t>¿Hasta qué punto puede probarse el software de forma autónoma?</t>
  </si>
  <si>
    <t>A = Número de pruebas que están dependiendo de otros sistemas</t>
  </si>
  <si>
    <t>B =Número de funciones de prueba necesarias</t>
  </si>
  <si>
    <t>B = Número total de pruebas dependientes con otros sistemas</t>
  </si>
  <si>
    <t>Capacidad de Reinicio de la Prueba</t>
  </si>
  <si>
    <t>¿Con qué facilidad se puede llevar a cabo las pruebas nuevamente después del mantenimiento?</t>
  </si>
  <si>
    <t>A = Número de casos en los cuales el mantenedor puede pausar y restaurar las pruebas</t>
  </si>
  <si>
    <t xml:space="preserve">B = Número de casos de pausa en la ejecución de pruebas </t>
  </si>
  <si>
    <t>¿Es el software o el sistema lo suficientemente capaz de adaptarse a diferentes entornos de hardware?</t>
  </si>
  <si>
    <t>A = Número de funciones que no se completaron o cuyos resultados fueron insuficientes para cumplir los requisitos durante las pruebas</t>
  </si>
  <si>
    <t>B = Número de funciones que se probaron en un entorno de software del sistema diferente</t>
  </si>
  <si>
    <t>¿Es el software o el sistema lo suficientemente capaz de adaptarse a diferentes entornos operativos?</t>
  </si>
  <si>
    <t>¿Es el software o el sistema lo suficientemente capaz de adaptarse a un entorno de software de sistema diferente?</t>
  </si>
  <si>
    <t>A = Número de funciones que no se completaron o los resultados fueron insuficientes para cumplir los requisitos durante las pruebas operativas con el entorno del usuario</t>
  </si>
  <si>
    <t>B = Número de funciones que se probaron en un entorno operativo diferente</t>
  </si>
  <si>
    <t>Adaptabilidad de entorno operativo</t>
  </si>
  <si>
    <t>Adaptabilidad en entorno del software</t>
  </si>
  <si>
    <t>Adaptabilidad en entorno Hardware</t>
  </si>
  <si>
    <t>Eficiencia en el tiempo de Instalación</t>
  </si>
  <si>
    <t>¿Cuál es la eficiencia del tiempo de instalación real en comparación con el tiempo previsto?</t>
  </si>
  <si>
    <t>Ai = Tiempo total de trabajo empleado para realizar una instalación i</t>
  </si>
  <si>
    <t>Bi = Tiempo previsto para realizar el tipo específico de modificación i</t>
  </si>
  <si>
    <t>n = Número de instalaciones medidas</t>
  </si>
  <si>
    <t>Facilidad de personalización</t>
  </si>
  <si>
    <t>¿Pueden los usuarios o encargados del mantenimiento personalizar el procedimiento de instalación según su conveniencia?</t>
  </si>
  <si>
    <t>A = Número casos en que los usuarios tuvieron éxito al instalar el sistema cambiando proceso de instalación para su conveniencia</t>
  </si>
  <si>
    <t>B = Número total de casos en que los usuarios han intentado cambiar el proceso de instalación para su conveniencia</t>
  </si>
  <si>
    <t>Similitud de uso</t>
  </si>
  <si>
    <t>¿Qué proporción de funciones de usuario del producto sustituido pueden realizarse sin ningún aprendizaje o solución adicional?</t>
  </si>
  <si>
    <t xml:space="preserve">A = Número de funciones de usuario que pueden realizarse sin ningún aprendizaje o solución adicional </t>
  </si>
  <si>
    <t>B = Número de funciones de usuario del producto de software sustituido</t>
  </si>
  <si>
    <t>Equivalencia de la calidad del producto</t>
  </si>
  <si>
    <t>¿Qué proporción de las medidas de calidad se satisface tras sustituir el producto de software anterior por éste?</t>
  </si>
  <si>
    <t xml:space="preserve">A = Número de medidas de calidad del nuevo producto que son mejores o iguales que las del producto sustituido </t>
  </si>
  <si>
    <t>B = Número de medidas de calidad del producto de software sustituido que son relevantes</t>
  </si>
  <si>
    <t>Inclusión funcional</t>
  </si>
  <si>
    <t>Capacidad de reutilización/importación de datos</t>
  </si>
  <si>
    <t>¿Se pueden utilizar fácilmente las funciones similares después de sustituir el producto de software anterior por éste?</t>
  </si>
  <si>
    <t>A = Número de funciones que producen resultados similares con anterioridad y que no se han exigido cambios</t>
  </si>
  <si>
    <t>B = Número de funciones probadas que son similares a las funciones proporcionadas por otro software para ser reemplazado</t>
  </si>
  <si>
    <t>¿Pueden utilizarse los mismos datos después de sustituir el producto informático anterior por éste?</t>
  </si>
  <si>
    <t>A = Número de datos que pueden utilizarse continuamente como antes</t>
  </si>
  <si>
    <t xml:space="preserve">B = Número de datos que se van a utilizar de forma continua en el producto de software sustituido </t>
  </si>
  <si>
    <t>ADECUACION FUNCIONAL</t>
  </si>
  <si>
    <t>EFICIENCIA DE DESEMPEÑO</t>
  </si>
  <si>
    <t>FIABILIDAD</t>
  </si>
  <si>
    <t>MANTENIBILIDAD</t>
  </si>
  <si>
    <t>PORTABILIDAD</t>
  </si>
  <si>
    <t>¿Qué proporción de las funciones requeridas por los usuarios para alcanzar sus objetivos ofrece un resultado adecuado?</t>
  </si>
  <si>
    <t>Fiabilidad</t>
  </si>
  <si>
    <t>Seguridad</t>
  </si>
  <si>
    <t>Mantenibilidad</t>
  </si>
  <si>
    <t>Facilidad de instalación</t>
  </si>
  <si>
    <t>Portabilidad</t>
  </si>
  <si>
    <t>¿Cuál es el número medio de trabajos completados por unidad de tiempo?</t>
  </si>
  <si>
    <t>A = Número de funciones descritas en la documentación del usuario y/o en el servicio de ayuda que se requiere</t>
  </si>
  <si>
    <t>B = Número de funciones aplicadas que deben ser documentadas</t>
  </si>
  <si>
    <t>A = Número de campos de entrada cuyos valores por defecto se han rellenado automáticamente durante la operación</t>
  </si>
  <si>
    <t>B = Número de campos de entrada que podrían tener valores por defecto</t>
  </si>
  <si>
    <t>A = Número de mensajes que transmiten el resultado o las instrucciones correctas al usuario</t>
  </si>
  <si>
    <t>B = Número de mensajes implementados</t>
  </si>
  <si>
    <t>A = Número de funciones y procedimientos operativos que pueden personalizarse para la comodidad del usuario</t>
  </si>
  <si>
    <t>B = Número de funciones y procedimientos operativos que el usuario podría personalizar</t>
  </si>
  <si>
    <t>Capacidad de supervisión</t>
  </si>
  <si>
    <t>A = Número de errores de entrada para los que el sistema proporciona un valor correcto sugerido</t>
  </si>
  <si>
    <t>B = Número de errores de entrada detectados</t>
  </si>
  <si>
    <t>A = Número de funciones que pueden utilizar con éxito los usuarios con una discapacidad específica</t>
  </si>
  <si>
    <t>Adecuación de Idiomas admitidos</t>
  </si>
  <si>
    <t>A = Número de fallos relacionados con la confiabilidad corregidos en la fase de diseño/codificación/prueba</t>
  </si>
  <si>
    <t>B = Número de fallos relacionados con la confiabilidad detectados en la fase de diseño/codificación/prueba</t>
  </si>
  <si>
    <t>A = Número de fallos detectados durante el tiempo de observación</t>
  </si>
  <si>
    <t>A = Número de capacidades del sistema o del software, escenarios operativos o funciones que se realizan realmente</t>
  </si>
  <si>
    <t>B =Número de capacidades del sistema o del software, escenarios operativos o funciones que se incluyen en sus conjuntos de pruebas asociados</t>
  </si>
  <si>
    <t>A = Tiempo total de inactividad</t>
  </si>
  <si>
    <t>B = Número de averías observadas</t>
  </si>
  <si>
    <t>A = Número de fallos críticos y graves evitados (basado en casos de prueba)</t>
  </si>
  <si>
    <t>B = Número de casos de prueba ejecutados del patrón de fallos (casi causando fallos) durante la prueba</t>
  </si>
  <si>
    <t>A = Número de accesos registrados en todos los registros</t>
  </si>
  <si>
    <t>B = Número de accesos al sistema o a los datos realmente comprobados</t>
  </si>
  <si>
    <t>Reusabilidad (Reutilización)</t>
  </si>
  <si>
    <t>A = Número de activos diseñados e implementados para ser reutilizables</t>
  </si>
  <si>
    <t>B = Número de activos de un sistema</t>
  </si>
  <si>
    <t>Exhaustividad del Registro del Sistema</t>
  </si>
  <si>
    <t>Indice Total de calidad Aplicación</t>
  </si>
  <si>
    <t>Eficiencia en el desempeño</t>
  </si>
  <si>
    <t>Cobertura de la demostración</t>
  </si>
  <si>
    <t>Coherencia de la apariencia</t>
  </si>
  <si>
    <t>Controlabilidad del acceso</t>
  </si>
  <si>
    <t>B = Número de datos cuya corrupción o modificación debe evitarse</t>
  </si>
  <si>
    <t>Eficiencia de modificación</t>
  </si>
  <si>
    <t>Corrección de las Modificaciones</t>
  </si>
  <si>
    <t>Consideraciones</t>
  </si>
  <si>
    <t>Ambas</t>
  </si>
  <si>
    <t>Interna/ Externa/ Ambas</t>
  </si>
  <si>
    <t>HR</t>
  </si>
  <si>
    <t>Nivel Recomendación</t>
  </si>
  <si>
    <t>R</t>
  </si>
  <si>
    <t>Tiempo medio de entrega</t>
  </si>
  <si>
    <t>Externa</t>
  </si>
  <si>
    <t>UD</t>
  </si>
  <si>
    <t>Interna</t>
  </si>
  <si>
    <t>FCp-1-G</t>
  </si>
  <si>
    <t>FCr-1-G</t>
  </si>
  <si>
    <t>FAp-1-G</t>
  </si>
  <si>
    <t>FAp-2-G</t>
  </si>
  <si>
    <t>PTb-1-G</t>
  </si>
  <si>
    <t>PTb-2-G</t>
  </si>
  <si>
    <t>PTb-3-G</t>
  </si>
  <si>
    <t xml:space="preserve">PTb-4-G </t>
  </si>
  <si>
    <t>PTb-5-G</t>
  </si>
  <si>
    <t>PRu-1-G</t>
  </si>
  <si>
    <t>PRu-2-G</t>
  </si>
  <si>
    <t>PRu-4-S</t>
  </si>
  <si>
    <t>PCa-1-G</t>
  </si>
  <si>
    <t>PCa-2-G</t>
  </si>
  <si>
    <t>PCa-3-S</t>
  </si>
  <si>
    <t>CCo-1-G</t>
  </si>
  <si>
    <t>CIn-1-G</t>
  </si>
  <si>
    <t>CIn-2-G</t>
  </si>
  <si>
    <t>CIn-3-S</t>
  </si>
  <si>
    <t>UAp-2-S</t>
  </si>
  <si>
    <t>UAp-3-S</t>
  </si>
  <si>
    <t>ULe-1-G</t>
  </si>
  <si>
    <t>ULe-2-S</t>
  </si>
  <si>
    <t>UOp-1-G</t>
  </si>
  <si>
    <t>UOp-2-G</t>
  </si>
  <si>
    <t>UOp-3-S</t>
  </si>
  <si>
    <t>UOp-4-S</t>
  </si>
  <si>
    <t>UOp-5-S</t>
  </si>
  <si>
    <t>UOp-6-S</t>
  </si>
  <si>
    <t>UOp-7-S</t>
  </si>
  <si>
    <t>UOp-8-S</t>
  </si>
  <si>
    <t>UOp-9-S</t>
  </si>
  <si>
    <t>UEp-1-G</t>
  </si>
  <si>
    <t>UEp-2-S</t>
  </si>
  <si>
    <t>UEp-3-S</t>
  </si>
  <si>
    <t>UIn-1-S</t>
  </si>
  <si>
    <t>UAc-1-G</t>
  </si>
  <si>
    <t>UAc-2-S</t>
  </si>
  <si>
    <t>RMa-1-G</t>
  </si>
  <si>
    <t>RMa-2-G</t>
  </si>
  <si>
    <t>RMa-3-G</t>
  </si>
  <si>
    <t>RMa-4-S</t>
  </si>
  <si>
    <t>RAv-1-G</t>
  </si>
  <si>
    <t>RAv-2-G</t>
  </si>
  <si>
    <t>RFt-1-G</t>
  </si>
  <si>
    <t>RFt-2-S</t>
  </si>
  <si>
    <t>RFt-3-S</t>
  </si>
  <si>
    <t>RRe-1-G</t>
  </si>
  <si>
    <t>RRe-2-S</t>
  </si>
  <si>
    <t>SCo-1-G</t>
  </si>
  <si>
    <t>SCo-2-G</t>
  </si>
  <si>
    <t>SCo-3-S</t>
  </si>
  <si>
    <t>Sin-1-G</t>
  </si>
  <si>
    <t>SIn-2-G</t>
  </si>
  <si>
    <t>SIn-3-S</t>
  </si>
  <si>
    <t>SNo-1-G</t>
  </si>
  <si>
    <t>SAc-1-G</t>
  </si>
  <si>
    <t>SAc-2-S</t>
  </si>
  <si>
    <t>SAu-1-G</t>
  </si>
  <si>
    <t>SAu-2-S</t>
  </si>
  <si>
    <t>MMo-1-G</t>
  </si>
  <si>
    <t>MMo-2-S</t>
  </si>
  <si>
    <t>MRe-1-G</t>
  </si>
  <si>
    <t>MRe-2-S</t>
  </si>
  <si>
    <t>MAn-1-G</t>
  </si>
  <si>
    <t>MAn-2-S</t>
  </si>
  <si>
    <t>MAn-3-S</t>
  </si>
  <si>
    <t>MMd-1-G</t>
  </si>
  <si>
    <t>MMd-2-G</t>
  </si>
  <si>
    <t>MMd-3-S</t>
  </si>
  <si>
    <t>MTe-1-G</t>
  </si>
  <si>
    <t>MTe-2-S</t>
  </si>
  <si>
    <t>MTe-3-S</t>
  </si>
  <si>
    <t>PAd-1-G</t>
  </si>
  <si>
    <t>PAd-2-G</t>
  </si>
  <si>
    <t>PAd-3-S</t>
  </si>
  <si>
    <t>PIn-1-G</t>
  </si>
  <si>
    <t>PIn-2-G</t>
  </si>
  <si>
    <t>PRe-1-G</t>
  </si>
  <si>
    <t>PRe-2-S</t>
  </si>
  <si>
    <t>PRe-3-S</t>
  </si>
  <si>
    <t>PRe-4-S</t>
  </si>
  <si>
    <t>Código</t>
  </si>
  <si>
    <t>Adecuación Funcional</t>
  </si>
  <si>
    <t>Operabilidad (Operatividad)</t>
  </si>
  <si>
    <t>Capacidad de recuperación</t>
  </si>
  <si>
    <t>Reconocibilidad de la adecuación 
(Reconocimiento de la idoneidad)</t>
  </si>
  <si>
    <t>Estética 
(Estética de la interfaz de usuario)</t>
  </si>
  <si>
    <t>Aprendizabilidad
(Capacidad de Aprendizaje)</t>
  </si>
  <si>
    <t>UAp-1-G</t>
  </si>
  <si>
    <t>Completitud de la descripción</t>
  </si>
  <si>
    <t>Disponibilidad del sistema</t>
  </si>
  <si>
    <t>A = Número de funciones que son incorrectas</t>
  </si>
  <si>
    <t>B = Número de funciones consideradas</t>
  </si>
  <si>
    <t>¿Qué proporción de campos de entrada que podrían tener valores por defecto se rellenan automáticamente con valores por defecto?</t>
  </si>
  <si>
    <t xml:space="preserve"> </t>
  </si>
  <si>
    <t>B = Número de funciones implementadas</t>
  </si>
  <si>
    <t>Prevención de fallos</t>
  </si>
  <si>
    <t>PRu-3-G</t>
  </si>
  <si>
    <t>A = Número de acciones y entradas del usuario que están protegidas para no causar ningún mal funcionamiento del sistema</t>
  </si>
  <si>
    <t>Característica</t>
  </si>
  <si>
    <t>Aplicación / Software</t>
  </si>
  <si>
    <t>Peso de la sub-
característica</t>
  </si>
  <si>
    <t>Resultado numérico de la métrica</t>
  </si>
  <si>
    <t>Prevención del desbordamiento de Búfer</t>
  </si>
  <si>
    <t xml:space="preserve">Observaciones
</t>
  </si>
  <si>
    <t>Observaciones
Los detalles de los requerimientos generales con respecto a esta métrica se encuentran en la hoja UEp-1-G del archivo Anexo1_DetalleMetricasGeocodificador.xlsx</t>
  </si>
  <si>
    <t>B = Número de capacidades del sistema o del software, escenarios operativos o funciones que se incluyen en sus conjuntos de pruebas asociados</t>
  </si>
  <si>
    <t>INDICE DE CALIDAD DE LA FUNCIONALIDAD</t>
  </si>
  <si>
    <t xml:space="preserve">Observaciones: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</si>
</sst>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2"/>
      <color theme="0"/>
      <name val="Gotham Rounded Medium"/>
      <family val="3"/>
    </font>
    <font>
      <sz val="12"/>
      <color rgb="FF003A5B"/>
      <name val="Gotham Rounded Medium"/>
      <family val="3"/>
    </font>
    <font>
      <sz val="10"/>
      <color theme="1"/>
      <name val="Gotham Rounded Medium"/>
      <family val="3"/>
    </font>
    <font>
      <u/>
      <sz val="11"/>
      <color theme="10"/>
      <name val="Calibri"/>
      <family val="2"/>
      <scheme val="minor"/>
    </font>
    <font>
      <sz val="11"/>
      <color theme="1"/>
      <name val="Gotham Rounded Medium"/>
      <family val="3"/>
    </font>
    <font>
      <b/>
      <sz val="11"/>
      <color theme="0"/>
      <name val="Gotham Rounded Medium"/>
      <family val="3"/>
    </font>
    <font>
      <b/>
      <sz val="12"/>
      <color theme="0"/>
      <name val="Gotham Rounded Medium"/>
      <family val="3"/>
    </font>
    <font>
      <b/>
      <sz val="10"/>
      <color theme="0"/>
      <name val="Gotham Rounded Medium"/>
      <family val="3"/>
    </font>
    <font>
      <sz val="14"/>
      <color theme="1"/>
      <name val="Gotham Rounded Medium"/>
      <family val="3"/>
    </font>
    <font>
      <b/>
      <sz val="10"/>
      <color rgb="FF003A5B"/>
      <name val="Gotham Rounded Medium"/>
      <family val="3"/>
    </font>
    <font>
      <sz val="11"/>
      <color rgb="FF006100"/>
      <name val="Calibri"/>
      <family val="2"/>
      <scheme val="minor"/>
    </font>
    <font>
      <sz val="9"/>
      <color theme="1"/>
      <name val="Gotham Rounded Book"/>
      <family val="3"/>
    </font>
    <font>
      <b/>
      <sz val="9"/>
      <color theme="1"/>
      <name val="Gotham Rounded Book"/>
      <family val="3"/>
    </font>
    <font>
      <b/>
      <sz val="12"/>
      <color theme="1"/>
      <name val="Gotham Rounded Book"/>
      <family val="3"/>
    </font>
    <font>
      <b/>
      <sz val="14"/>
      <color theme="1"/>
      <name val="Gotham Rounded Book"/>
      <family val="3"/>
    </font>
    <font>
      <i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3A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4EAC2"/>
        <bgColor indexed="64"/>
      </patternFill>
    </fill>
    <fill>
      <patternFill patternType="solid">
        <fgColor rgb="FF42C665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1" fillId="7" borderId="0" applyNumberFormat="0" applyBorder="0" applyAlignment="0" applyProtection="0"/>
    <xf numFmtId="9" fontId="18" fillId="0" borderId="0" applyFont="0" applyFill="0" applyBorder="0" applyAlignment="0" applyProtection="0"/>
  </cellStyleXfs>
  <cellXfs count="464">
    <xf numFmtId="0" fontId="0" fillId="0" borderId="0" xfId="0"/>
    <xf numFmtId="0" fontId="3" fillId="0" borderId="2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0" xfId="1"/>
    <xf numFmtId="0" fontId="0" fillId="4" borderId="8" xfId="0" applyFill="1" applyBorder="1"/>
    <xf numFmtId="0" fontId="0" fillId="4" borderId="0" xfId="0" applyFill="1"/>
    <xf numFmtId="0" fontId="0" fillId="4" borderId="28" xfId="0" applyFill="1" applyBorder="1"/>
    <xf numFmtId="0" fontId="0" fillId="4" borderId="29" xfId="0" applyFill="1" applyBorder="1"/>
    <xf numFmtId="0" fontId="0" fillId="4" borderId="18" xfId="0" applyFill="1" applyBorder="1"/>
    <xf numFmtId="0" fontId="0" fillId="4" borderId="30" xfId="0" applyFill="1" applyBorder="1"/>
    <xf numFmtId="0" fontId="0" fillId="4" borderId="11" xfId="0" applyFill="1" applyBorder="1"/>
    <xf numFmtId="0" fontId="0" fillId="4" borderId="7" xfId="0" applyFill="1" applyBorder="1"/>
    <xf numFmtId="0" fontId="0" fillId="4" borderId="12" xfId="0" applyFill="1" applyBorder="1"/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3" fillId="8" borderId="7" xfId="0" applyFont="1" applyFill="1" applyBorder="1" applyAlignment="1" applyProtection="1">
      <alignment horizontal="center" vertical="center" wrapText="1"/>
      <protection locked="0"/>
    </xf>
    <xf numFmtId="0" fontId="13" fillId="8" borderId="12" xfId="0" applyFont="1" applyFill="1" applyBorder="1" applyAlignment="1" applyProtection="1">
      <alignment horizontal="center" vertical="center" wrapText="1"/>
      <protection locked="0"/>
    </xf>
    <xf numFmtId="0" fontId="13" fillId="8" borderId="52" xfId="0" applyFont="1" applyFill="1" applyBorder="1" applyAlignment="1" applyProtection="1">
      <alignment horizontal="center" vertical="center" wrapText="1"/>
      <protection locked="0"/>
    </xf>
    <xf numFmtId="0" fontId="13" fillId="8" borderId="21" xfId="0" applyFont="1" applyFill="1" applyBorder="1" applyAlignment="1" applyProtection="1">
      <alignment horizontal="center" vertical="center" wrapText="1"/>
      <protection locked="0"/>
    </xf>
    <xf numFmtId="0" fontId="13" fillId="8" borderId="47" xfId="0" applyFont="1" applyFill="1" applyBorder="1" applyAlignment="1" applyProtection="1">
      <alignment horizontal="center" vertical="center" wrapText="1"/>
      <protection locked="0"/>
    </xf>
    <xf numFmtId="0" fontId="13" fillId="8" borderId="26" xfId="0" applyFont="1" applyFill="1" applyBorder="1" applyAlignment="1" applyProtection="1">
      <alignment horizontal="center" vertical="center" wrapText="1"/>
      <protection locked="0"/>
    </xf>
    <xf numFmtId="0" fontId="13" fillId="8" borderId="59" xfId="0" applyFont="1" applyFill="1" applyBorder="1" applyAlignment="1" applyProtection="1">
      <alignment horizontal="center" vertical="center" wrapText="1"/>
      <protection locked="0"/>
    </xf>
    <xf numFmtId="0" fontId="13" fillId="8" borderId="44" xfId="0" applyFont="1" applyFill="1" applyBorder="1" applyAlignment="1" applyProtection="1">
      <alignment horizontal="center" vertical="center" wrapText="1"/>
      <protection locked="0"/>
    </xf>
    <xf numFmtId="0" fontId="13" fillId="8" borderId="53" xfId="0" applyFont="1" applyFill="1" applyBorder="1" applyAlignment="1" applyProtection="1">
      <alignment horizontal="center" vertical="center" wrapText="1"/>
      <protection locked="0"/>
    </xf>
    <xf numFmtId="0" fontId="13" fillId="8" borderId="45" xfId="0" applyFont="1" applyFill="1" applyBorder="1" applyAlignment="1" applyProtection="1">
      <alignment horizontal="center" vertical="center" wrapText="1"/>
      <protection locked="0"/>
    </xf>
    <xf numFmtId="0" fontId="13" fillId="8" borderId="27" xfId="0" applyFont="1" applyFill="1" applyBorder="1" applyAlignment="1" applyProtection="1">
      <alignment horizontal="center" vertical="center" wrapText="1"/>
      <protection locked="0"/>
    </xf>
    <xf numFmtId="0" fontId="13" fillId="8" borderId="2" xfId="0" applyFont="1" applyFill="1" applyBorder="1" applyAlignment="1" applyProtection="1">
      <alignment horizontal="center" vertical="center" wrapText="1"/>
      <protection locked="0"/>
    </xf>
    <xf numFmtId="0" fontId="13" fillId="8" borderId="30" xfId="0" applyFont="1" applyFill="1" applyBorder="1" applyAlignment="1" applyProtection="1">
      <alignment horizontal="center" vertical="center" wrapText="1"/>
      <protection locked="0"/>
    </xf>
    <xf numFmtId="0" fontId="13" fillId="8" borderId="50" xfId="0" applyFont="1" applyFill="1" applyBorder="1" applyAlignment="1" applyProtection="1">
      <alignment horizontal="center" vertical="center"/>
      <protection locked="0"/>
    </xf>
    <xf numFmtId="0" fontId="13" fillId="8" borderId="48" xfId="0" applyFont="1" applyFill="1" applyBorder="1" applyAlignment="1" applyProtection="1">
      <alignment horizontal="center" vertical="center" wrapText="1"/>
      <protection locked="0"/>
    </xf>
    <xf numFmtId="0" fontId="13" fillId="8" borderId="14" xfId="0" applyFont="1" applyFill="1" applyBorder="1" applyAlignment="1" applyProtection="1">
      <alignment horizontal="center" vertical="center" wrapText="1"/>
      <protection locked="0"/>
    </xf>
    <xf numFmtId="0" fontId="13" fillId="8" borderId="15" xfId="0" applyFont="1" applyFill="1" applyBorder="1" applyAlignment="1" applyProtection="1">
      <alignment horizontal="center" vertical="center"/>
      <protection locked="0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>
      <alignment horizontal="center" vertical="center"/>
    </xf>
    <xf numFmtId="0" fontId="16" fillId="4" borderId="18" xfId="0" applyFont="1" applyFill="1" applyBorder="1"/>
    <xf numFmtId="0" fontId="16" fillId="0" borderId="18" xfId="0" applyFont="1" applyBorder="1"/>
    <xf numFmtId="0" fontId="3" fillId="0" borderId="4" xfId="0" applyFont="1" applyBorder="1" applyAlignment="1">
      <alignment horizontal="center" vertical="center"/>
    </xf>
    <xf numFmtId="0" fontId="13" fillId="8" borderId="38" xfId="0" applyFont="1" applyFill="1" applyBorder="1" applyAlignment="1" applyProtection="1">
      <alignment horizontal="center" vertical="center" wrapText="1"/>
      <protection locked="0"/>
    </xf>
    <xf numFmtId="0" fontId="12" fillId="8" borderId="46" xfId="0" applyFont="1" applyFill="1" applyBorder="1"/>
    <xf numFmtId="0" fontId="12" fillId="0" borderId="0" xfId="0" applyFont="1"/>
    <xf numFmtId="0" fontId="13" fillId="5" borderId="27" xfId="0" applyFont="1" applyFill="1" applyBorder="1" applyAlignment="1">
      <alignment horizontal="left" vertical="center"/>
    </xf>
    <xf numFmtId="0" fontId="12" fillId="5" borderId="27" xfId="0" applyFont="1" applyFill="1" applyBorder="1" applyAlignment="1">
      <alignment horizontal="left" vertical="center"/>
    </xf>
    <xf numFmtId="0" fontId="12" fillId="5" borderId="27" xfId="0" applyFont="1" applyFill="1" applyBorder="1" applyAlignment="1">
      <alignment horizontal="justify" vertical="center" wrapText="1"/>
    </xf>
    <xf numFmtId="0" fontId="13" fillId="0" borderId="67" xfId="0" applyFont="1" applyBorder="1" applyAlignment="1">
      <alignment horizontal="center" vertical="center"/>
    </xf>
    <xf numFmtId="0" fontId="12" fillId="5" borderId="59" xfId="0" applyFont="1" applyFill="1" applyBorder="1" applyAlignment="1">
      <alignment horizontal="left" vertical="center"/>
    </xf>
    <xf numFmtId="0" fontId="12" fillId="5" borderId="49" xfId="0" applyFont="1" applyFill="1" applyBorder="1" applyAlignment="1">
      <alignment horizontal="justify" vertical="center" wrapText="1"/>
    </xf>
    <xf numFmtId="0" fontId="13" fillId="0" borderId="57" xfId="0" applyFont="1" applyBorder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horizontal="center" vertical="center"/>
    </xf>
    <xf numFmtId="2" fontId="12" fillId="0" borderId="0" xfId="0" applyNumberFormat="1" applyFont="1"/>
    <xf numFmtId="0" fontId="12" fillId="5" borderId="46" xfId="0" applyFont="1" applyFill="1" applyBorder="1" applyAlignment="1">
      <alignment horizontal="justify" vertical="center" wrapText="1"/>
    </xf>
    <xf numFmtId="0" fontId="13" fillId="0" borderId="63" xfId="0" applyFont="1" applyBorder="1" applyAlignment="1">
      <alignment horizontal="center" vertical="center"/>
    </xf>
    <xf numFmtId="0" fontId="12" fillId="5" borderId="19" xfId="0" applyFont="1" applyFill="1" applyBorder="1" applyAlignment="1">
      <alignment horizontal="left" vertical="center"/>
    </xf>
    <xf numFmtId="0" fontId="12" fillId="5" borderId="52" xfId="0" applyFont="1" applyFill="1" applyBorder="1" applyAlignment="1">
      <alignment horizontal="justify" vertical="center" wrapText="1"/>
    </xf>
    <xf numFmtId="0" fontId="12" fillId="5" borderId="25" xfId="0" applyFont="1" applyFill="1" applyBorder="1" applyAlignment="1">
      <alignment horizontal="left" vertical="center"/>
    </xf>
    <xf numFmtId="0" fontId="12" fillId="5" borderId="47" xfId="0" applyFont="1" applyFill="1" applyBorder="1" applyAlignment="1">
      <alignment horizontal="justify" vertical="center" wrapText="1"/>
    </xf>
    <xf numFmtId="0" fontId="13" fillId="0" borderId="58" xfId="0" applyFont="1" applyBorder="1" applyAlignment="1">
      <alignment horizontal="center" vertical="center"/>
    </xf>
    <xf numFmtId="0" fontId="12" fillId="5" borderId="42" xfId="0" applyFont="1" applyFill="1" applyBorder="1" applyAlignment="1">
      <alignment horizontal="left" vertical="center"/>
    </xf>
    <xf numFmtId="0" fontId="12" fillId="5" borderId="59" xfId="0" applyFont="1" applyFill="1" applyBorder="1" applyAlignment="1">
      <alignment horizontal="justify" vertical="center" wrapText="1"/>
    </xf>
    <xf numFmtId="0" fontId="13" fillId="0" borderId="60" xfId="0" applyFont="1" applyBorder="1" applyAlignment="1">
      <alignment horizontal="center" vertical="center"/>
    </xf>
    <xf numFmtId="0" fontId="12" fillId="5" borderId="53" xfId="0" applyFont="1" applyFill="1" applyBorder="1" applyAlignment="1">
      <alignment horizontal="justify" vertical="center" wrapText="1"/>
    </xf>
    <xf numFmtId="0" fontId="13" fillId="0" borderId="56" xfId="0" applyFont="1" applyBorder="1" applyAlignment="1">
      <alignment horizontal="center" vertical="center"/>
    </xf>
    <xf numFmtId="0" fontId="12" fillId="5" borderId="37" xfId="0" applyFont="1" applyFill="1" applyBorder="1" applyAlignment="1">
      <alignment horizontal="justify" vertical="center" wrapText="1"/>
    </xf>
    <xf numFmtId="0" fontId="13" fillId="0" borderId="6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5" borderId="52" xfId="0" applyFont="1" applyFill="1" applyBorder="1" applyAlignment="1">
      <alignment vertical="center"/>
    </xf>
    <xf numFmtId="0" fontId="12" fillId="5" borderId="27" xfId="0" applyFont="1" applyFill="1" applyBorder="1" applyAlignment="1">
      <alignment vertical="center"/>
    </xf>
    <xf numFmtId="0" fontId="12" fillId="5" borderId="37" xfId="0" applyFont="1" applyFill="1" applyBorder="1" applyAlignment="1">
      <alignment vertical="center"/>
    </xf>
    <xf numFmtId="0" fontId="12" fillId="5" borderId="52" xfId="0" applyFont="1" applyFill="1" applyBorder="1" applyAlignment="1">
      <alignment horizontal="left" vertical="center"/>
    </xf>
    <xf numFmtId="0" fontId="12" fillId="5" borderId="37" xfId="0" applyFont="1" applyFill="1" applyBorder="1" applyAlignment="1">
      <alignment horizontal="left" vertical="center"/>
    </xf>
    <xf numFmtId="0" fontId="12" fillId="5" borderId="19" xfId="0" applyFont="1" applyFill="1" applyBorder="1" applyAlignment="1">
      <alignment vertical="center"/>
    </xf>
    <xf numFmtId="0" fontId="12" fillId="5" borderId="48" xfId="0" applyFont="1" applyFill="1" applyBorder="1" applyAlignment="1">
      <alignment horizontal="justify" vertical="center" wrapText="1"/>
    </xf>
    <xf numFmtId="0" fontId="13" fillId="0" borderId="31" xfId="0" applyFont="1" applyBorder="1" applyAlignment="1">
      <alignment horizontal="center" vertical="center"/>
    </xf>
    <xf numFmtId="0" fontId="12" fillId="5" borderId="28" xfId="0" applyFont="1" applyFill="1" applyBorder="1" applyAlignment="1">
      <alignment vertical="center"/>
    </xf>
    <xf numFmtId="0" fontId="12" fillId="5" borderId="46" xfId="0" applyFont="1" applyFill="1" applyBorder="1" applyAlignment="1">
      <alignment vertical="center"/>
    </xf>
    <xf numFmtId="0" fontId="12" fillId="5" borderId="48" xfId="0" applyFont="1" applyFill="1" applyBorder="1" applyAlignment="1">
      <alignment vertical="center"/>
    </xf>
    <xf numFmtId="0" fontId="13" fillId="8" borderId="4" xfId="0" applyFont="1" applyFill="1" applyBorder="1" applyAlignment="1" applyProtection="1">
      <alignment horizontal="center" vertical="center"/>
      <protection locked="0"/>
    </xf>
    <xf numFmtId="0" fontId="13" fillId="8" borderId="6" xfId="0" applyFont="1" applyFill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13" fillId="8" borderId="64" xfId="0" applyFont="1" applyFill="1" applyBorder="1" applyAlignment="1" applyProtection="1">
      <alignment horizontal="center" vertical="center"/>
      <protection locked="0"/>
    </xf>
    <xf numFmtId="0" fontId="13" fillId="8" borderId="24" xfId="0" applyFont="1" applyFill="1" applyBorder="1" applyAlignment="1" applyProtection="1">
      <alignment horizontal="center" vertical="center"/>
      <protection locked="0"/>
    </xf>
    <xf numFmtId="0" fontId="13" fillId="8" borderId="16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9" borderId="33" xfId="0" applyFont="1" applyFill="1" applyBorder="1" applyAlignment="1">
      <alignment horizontal="center"/>
    </xf>
    <xf numFmtId="0" fontId="13" fillId="5" borderId="37" xfId="0" applyFont="1" applyFill="1" applyBorder="1" applyAlignment="1">
      <alignment horizontal="left" vertical="center"/>
    </xf>
    <xf numFmtId="0" fontId="13" fillId="8" borderId="46" xfId="0" applyFont="1" applyFill="1" applyBorder="1" applyAlignment="1" applyProtection="1">
      <alignment horizontal="center" vertical="center" wrapText="1"/>
      <protection locked="0"/>
    </xf>
    <xf numFmtId="0" fontId="13" fillId="8" borderId="49" xfId="0" applyFont="1" applyFill="1" applyBorder="1" applyAlignment="1" applyProtection="1">
      <alignment horizontal="center" vertical="center" wrapText="1"/>
      <protection locked="0"/>
    </xf>
    <xf numFmtId="0" fontId="13" fillId="8" borderId="37" xfId="0" applyFont="1" applyFill="1" applyBorder="1" applyAlignment="1" applyProtection="1">
      <alignment horizontal="center" vertical="center" wrapText="1"/>
      <protection locked="0"/>
    </xf>
    <xf numFmtId="0" fontId="13" fillId="8" borderId="20" xfId="0" applyFont="1" applyFill="1" applyBorder="1" applyAlignment="1" applyProtection="1">
      <alignment horizontal="center" vertical="center" wrapText="1"/>
      <protection locked="0"/>
    </xf>
    <xf numFmtId="0" fontId="13" fillId="8" borderId="18" xfId="0" applyFont="1" applyFill="1" applyBorder="1" applyAlignment="1" applyProtection="1">
      <alignment horizontal="center" vertical="center" wrapText="1"/>
      <protection locked="0"/>
    </xf>
    <xf numFmtId="16" fontId="0" fillId="0" borderId="0" xfId="0" applyNumberFormat="1"/>
    <xf numFmtId="0" fontId="13" fillId="0" borderId="52" xfId="0" applyFont="1" applyBorder="1" applyAlignment="1">
      <alignment horizontal="center" vertical="center"/>
    </xf>
    <xf numFmtId="0" fontId="13" fillId="8" borderId="25" xfId="0" applyFont="1" applyFill="1" applyBorder="1" applyAlignment="1" applyProtection="1">
      <alignment horizontal="center" vertical="center"/>
      <protection locked="0"/>
    </xf>
    <xf numFmtId="0" fontId="12" fillId="5" borderId="49" xfId="0" applyFont="1" applyFill="1" applyBorder="1" applyAlignment="1">
      <alignment vertical="center"/>
    </xf>
    <xf numFmtId="0" fontId="13" fillId="8" borderId="19" xfId="0" applyFont="1" applyFill="1" applyBorder="1" applyAlignment="1" applyProtection="1">
      <alignment horizontal="center" vertical="center"/>
      <protection locked="0"/>
    </xf>
    <xf numFmtId="0" fontId="13" fillId="8" borderId="52" xfId="0" applyFont="1" applyFill="1" applyBorder="1" applyAlignment="1" applyProtection="1">
      <alignment horizontal="center" vertical="center"/>
      <protection locked="0"/>
    </xf>
    <xf numFmtId="0" fontId="13" fillId="0" borderId="65" xfId="0" applyFont="1" applyBorder="1" applyAlignment="1">
      <alignment horizontal="center" vertical="center"/>
    </xf>
    <xf numFmtId="0" fontId="13" fillId="8" borderId="11" xfId="0" applyFont="1" applyFill="1" applyBorder="1" applyAlignment="1" applyProtection="1">
      <alignment horizontal="center" vertical="center"/>
      <protection locked="0"/>
    </xf>
    <xf numFmtId="0" fontId="13" fillId="0" borderId="48" xfId="0" applyFont="1" applyBorder="1" applyAlignment="1">
      <alignment horizontal="center" vertical="center"/>
    </xf>
    <xf numFmtId="0" fontId="12" fillId="5" borderId="8" xfId="0" applyFont="1" applyFill="1" applyBorder="1" applyAlignment="1">
      <alignment horizontal="left" vertical="center"/>
    </xf>
    <xf numFmtId="0" fontId="13" fillId="0" borderId="69" xfId="0" applyFont="1" applyBorder="1" applyAlignment="1">
      <alignment horizontal="center" vertical="center"/>
    </xf>
    <xf numFmtId="0" fontId="13" fillId="8" borderId="8" xfId="0" applyFont="1" applyFill="1" applyBorder="1" applyAlignment="1" applyProtection="1">
      <alignment horizontal="center" vertical="center"/>
      <protection locked="0"/>
    </xf>
    <xf numFmtId="0" fontId="13" fillId="8" borderId="70" xfId="0" applyFont="1" applyFill="1" applyBorder="1" applyAlignment="1" applyProtection="1">
      <alignment horizontal="center" vertical="center"/>
      <protection locked="0"/>
    </xf>
    <xf numFmtId="0" fontId="13" fillId="8" borderId="49" xfId="0" applyFont="1" applyFill="1" applyBorder="1" applyAlignment="1" applyProtection="1">
      <alignment horizontal="center" vertical="center"/>
      <protection locked="0"/>
    </xf>
    <xf numFmtId="0" fontId="12" fillId="5" borderId="13" xfId="0" applyFont="1" applyFill="1" applyBorder="1" applyAlignment="1">
      <alignment horizontal="left" vertical="center"/>
    </xf>
    <xf numFmtId="0" fontId="13" fillId="0" borderId="47" xfId="0" applyFont="1" applyBorder="1" applyAlignment="1">
      <alignment horizontal="center" vertical="center"/>
    </xf>
    <xf numFmtId="0" fontId="13" fillId="8" borderId="42" xfId="0" applyFont="1" applyFill="1" applyBorder="1" applyAlignment="1" applyProtection="1">
      <alignment horizontal="center" vertical="center"/>
      <protection locked="0"/>
    </xf>
    <xf numFmtId="0" fontId="13" fillId="8" borderId="59" xfId="0" applyFont="1" applyFill="1" applyBorder="1" applyAlignment="1" applyProtection="1">
      <alignment horizontal="center" vertical="center"/>
      <protection locked="0"/>
    </xf>
    <xf numFmtId="0" fontId="13" fillId="0" borderId="15" xfId="0" applyFont="1" applyBorder="1" applyAlignment="1">
      <alignment horizontal="center" vertical="center"/>
    </xf>
    <xf numFmtId="0" fontId="13" fillId="8" borderId="13" xfId="0" applyFont="1" applyFill="1" applyBorder="1" applyAlignment="1" applyProtection="1">
      <alignment horizontal="center" vertical="center"/>
      <protection locked="0"/>
    </xf>
    <xf numFmtId="0" fontId="13" fillId="8" borderId="48" xfId="0" applyFont="1" applyFill="1" applyBorder="1" applyAlignment="1" applyProtection="1">
      <alignment horizontal="center" vertical="center"/>
      <protection locked="0"/>
    </xf>
    <xf numFmtId="0" fontId="12" fillId="5" borderId="49" xfId="0" applyFont="1" applyFill="1" applyBorder="1" applyAlignment="1">
      <alignment horizontal="left" vertical="center"/>
    </xf>
    <xf numFmtId="0" fontId="12" fillId="5" borderId="53" xfId="0" applyFont="1" applyFill="1" applyBorder="1" applyAlignment="1">
      <alignment horizontal="left" vertical="center"/>
    </xf>
    <xf numFmtId="0" fontId="12" fillId="5" borderId="48" xfId="0" applyFont="1" applyFill="1" applyBorder="1" applyAlignment="1">
      <alignment horizontal="left" vertical="center"/>
    </xf>
    <xf numFmtId="0" fontId="12" fillId="5" borderId="19" xfId="0" applyFont="1" applyFill="1" applyBorder="1" applyAlignment="1">
      <alignment horizontal="justify" vertical="center" wrapText="1"/>
    </xf>
    <xf numFmtId="0" fontId="12" fillId="5" borderId="13" xfId="0" applyFont="1" applyFill="1" applyBorder="1" applyAlignment="1">
      <alignment horizontal="justify" vertical="center" wrapText="1"/>
    </xf>
    <xf numFmtId="0" fontId="12" fillId="5" borderId="48" xfId="0" applyFont="1" applyFill="1" applyBorder="1" applyAlignment="1">
      <alignment horizontal="justify" vertical="center"/>
    </xf>
    <xf numFmtId="0" fontId="12" fillId="5" borderId="53" xfId="0" applyFont="1" applyFill="1" applyBorder="1" applyAlignment="1">
      <alignment horizontal="justify" vertical="center"/>
    </xf>
    <xf numFmtId="0" fontId="12" fillId="5" borderId="34" xfId="0" applyFont="1" applyFill="1" applyBorder="1" applyAlignment="1">
      <alignment horizontal="justify" vertical="center" wrapText="1"/>
    </xf>
    <xf numFmtId="0" fontId="13" fillId="8" borderId="8" xfId="0" applyFont="1" applyFill="1" applyBorder="1" applyAlignment="1" applyProtection="1">
      <alignment horizontal="center" vertical="center" wrapText="1"/>
      <protection locked="0"/>
    </xf>
    <xf numFmtId="0" fontId="12" fillId="5" borderId="37" xfId="0" applyFont="1" applyFill="1" applyBorder="1" applyAlignment="1">
      <alignment horizontal="justify" vertical="center"/>
    </xf>
    <xf numFmtId="0" fontId="12" fillId="5" borderId="59" xfId="0" applyFont="1" applyFill="1" applyBorder="1" applyAlignment="1">
      <alignment vertical="center"/>
    </xf>
    <xf numFmtId="0" fontId="13" fillId="0" borderId="53" xfId="0" applyFont="1" applyBorder="1" applyAlignment="1">
      <alignment horizontal="center" vertical="center"/>
    </xf>
    <xf numFmtId="0" fontId="13" fillId="8" borderId="49" xfId="0" applyFont="1" applyFill="1" applyBorder="1" applyAlignment="1">
      <alignment horizontal="center" wrapText="1"/>
    </xf>
    <xf numFmtId="0" fontId="13" fillId="9" borderId="11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71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/>
    </xf>
    <xf numFmtId="0" fontId="13" fillId="10" borderId="52" xfId="0" applyFont="1" applyFill="1" applyBorder="1" applyAlignment="1">
      <alignment horizontal="center" vertical="center"/>
    </xf>
    <xf numFmtId="0" fontId="13" fillId="9" borderId="3" xfId="0" applyFont="1" applyFill="1" applyBorder="1" applyAlignment="1" applyProtection="1">
      <alignment horizontal="center" vertical="center"/>
      <protection locked="0"/>
    </xf>
    <xf numFmtId="0" fontId="13" fillId="9" borderId="33" xfId="0" applyFont="1" applyFill="1" applyBorder="1" applyAlignment="1" applyProtection="1">
      <alignment horizontal="center" vertical="center"/>
      <protection locked="0"/>
    </xf>
    <xf numFmtId="0" fontId="13" fillId="9" borderId="51" xfId="0" applyFont="1" applyFill="1" applyBorder="1" applyAlignment="1" applyProtection="1">
      <alignment horizontal="center" vertical="center"/>
      <protection locked="0"/>
    </xf>
    <xf numFmtId="0" fontId="17" fillId="9" borderId="2" xfId="2" applyFont="1" applyFill="1" applyBorder="1" applyAlignment="1" applyProtection="1">
      <alignment horizontal="center" vertical="center"/>
    </xf>
    <xf numFmtId="2" fontId="13" fillId="9" borderId="1" xfId="0" applyNumberFormat="1" applyFont="1" applyFill="1" applyBorder="1" applyAlignment="1">
      <alignment horizontal="center" vertical="center"/>
    </xf>
    <xf numFmtId="2" fontId="13" fillId="9" borderId="27" xfId="0" applyNumberFormat="1" applyFont="1" applyFill="1" applyBorder="1" applyAlignment="1">
      <alignment horizontal="center" vertical="center" wrapText="1"/>
    </xf>
    <xf numFmtId="0" fontId="13" fillId="9" borderId="4" xfId="0" applyFont="1" applyFill="1" applyBorder="1" applyAlignment="1" applyProtection="1">
      <alignment horizontal="center" vertical="center"/>
      <protection locked="0"/>
    </xf>
    <xf numFmtId="0" fontId="17" fillId="9" borderId="52" xfId="2" applyFont="1" applyFill="1" applyBorder="1" applyAlignment="1" applyProtection="1">
      <alignment horizontal="center" vertical="center"/>
    </xf>
    <xf numFmtId="2" fontId="13" fillId="9" borderId="46" xfId="0" applyNumberFormat="1" applyFont="1" applyFill="1" applyBorder="1" applyAlignment="1">
      <alignment horizontal="center" vertical="center"/>
    </xf>
    <xf numFmtId="2" fontId="13" fillId="9" borderId="52" xfId="0" applyNumberFormat="1" applyFont="1" applyFill="1" applyBorder="1" applyAlignment="1">
      <alignment horizontal="center" vertical="center" wrapText="1"/>
    </xf>
    <xf numFmtId="2" fontId="13" fillId="9" borderId="47" xfId="0" applyNumberFormat="1" applyFont="1" applyFill="1" applyBorder="1" applyAlignment="1">
      <alignment horizontal="center" vertical="center"/>
    </xf>
    <xf numFmtId="2" fontId="13" fillId="9" borderId="37" xfId="0" applyNumberFormat="1" applyFont="1" applyFill="1" applyBorder="1" applyAlignment="1">
      <alignment horizontal="center" vertical="center" wrapText="1"/>
    </xf>
    <xf numFmtId="2" fontId="13" fillId="9" borderId="46" xfId="0" applyNumberFormat="1" applyFont="1" applyFill="1" applyBorder="1" applyAlignment="1">
      <alignment horizontal="center" vertical="center" wrapText="1"/>
    </xf>
    <xf numFmtId="2" fontId="13" fillId="9" borderId="48" xfId="0" applyNumberFormat="1" applyFont="1" applyFill="1" applyBorder="1" applyAlignment="1">
      <alignment horizontal="center" vertical="center"/>
    </xf>
    <xf numFmtId="2" fontId="13" fillId="9" borderId="48" xfId="0" applyNumberFormat="1" applyFont="1" applyFill="1" applyBorder="1" applyAlignment="1">
      <alignment horizontal="center" vertical="center" wrapText="1"/>
    </xf>
    <xf numFmtId="2" fontId="13" fillId="9" borderId="49" xfId="0" applyNumberFormat="1" applyFont="1" applyFill="1" applyBorder="1" applyAlignment="1">
      <alignment horizontal="center" vertical="center"/>
    </xf>
    <xf numFmtId="2" fontId="13" fillId="9" borderId="49" xfId="0" applyNumberFormat="1" applyFont="1" applyFill="1" applyBorder="1" applyAlignment="1">
      <alignment horizontal="center" vertical="center" wrapText="1"/>
    </xf>
    <xf numFmtId="2" fontId="13" fillId="9" borderId="37" xfId="0" applyNumberFormat="1" applyFont="1" applyFill="1" applyBorder="1" applyAlignment="1">
      <alignment horizontal="center" vertical="center"/>
    </xf>
    <xf numFmtId="0" fontId="17" fillId="9" borderId="49" xfId="2" applyFont="1" applyFill="1" applyBorder="1" applyAlignment="1" applyProtection="1">
      <alignment horizontal="center" vertical="center"/>
    </xf>
    <xf numFmtId="0" fontId="17" fillId="9" borderId="48" xfId="2" applyFont="1" applyFill="1" applyBorder="1" applyAlignment="1" applyProtection="1">
      <alignment horizontal="center" vertical="center"/>
    </xf>
    <xf numFmtId="0" fontId="13" fillId="9" borderId="25" xfId="0" applyFont="1" applyFill="1" applyBorder="1" applyAlignment="1" applyProtection="1">
      <alignment horizontal="center" vertical="center"/>
      <protection locked="0"/>
    </xf>
    <xf numFmtId="0" fontId="13" fillId="9" borderId="6" xfId="0" applyFont="1" applyFill="1" applyBorder="1" applyAlignment="1" applyProtection="1">
      <alignment horizontal="center" vertical="center"/>
      <protection locked="0"/>
    </xf>
    <xf numFmtId="0" fontId="17" fillId="9" borderId="37" xfId="2" applyFont="1" applyFill="1" applyBorder="1" applyAlignment="1" applyProtection="1">
      <alignment horizontal="center" vertical="center"/>
    </xf>
    <xf numFmtId="0" fontId="11" fillId="9" borderId="21" xfId="2" applyFill="1" applyBorder="1" applyAlignment="1" applyProtection="1">
      <alignment horizontal="center" vertical="center"/>
    </xf>
    <xf numFmtId="0" fontId="11" fillId="9" borderId="30" xfId="2" applyFill="1" applyBorder="1" applyAlignment="1" applyProtection="1">
      <alignment horizontal="center" vertical="center"/>
    </xf>
    <xf numFmtId="2" fontId="13" fillId="9" borderId="11" xfId="0" applyNumberFormat="1" applyFont="1" applyFill="1" applyBorder="1" applyAlignment="1">
      <alignment horizontal="center" vertical="center"/>
    </xf>
    <xf numFmtId="0" fontId="11" fillId="9" borderId="14" xfId="2" applyFill="1" applyBorder="1" applyAlignment="1" applyProtection="1">
      <alignment horizontal="center" vertical="center"/>
    </xf>
    <xf numFmtId="2" fontId="13" fillId="9" borderId="47" xfId="0" applyNumberFormat="1" applyFont="1" applyFill="1" applyBorder="1" applyAlignment="1">
      <alignment horizontal="center" vertical="center" wrapText="1"/>
    </xf>
    <xf numFmtId="2" fontId="13" fillId="9" borderId="52" xfId="0" applyNumberFormat="1" applyFont="1" applyFill="1" applyBorder="1" applyAlignment="1">
      <alignment horizontal="center" vertical="center"/>
    </xf>
    <xf numFmtId="2" fontId="13" fillId="9" borderId="59" xfId="0" applyNumberFormat="1" applyFont="1" applyFill="1" applyBorder="1" applyAlignment="1">
      <alignment horizontal="center" vertical="center"/>
    </xf>
    <xf numFmtId="2" fontId="13" fillId="9" borderId="53" xfId="0" applyNumberFormat="1" applyFont="1" applyFill="1" applyBorder="1" applyAlignment="1">
      <alignment horizontal="center" vertical="center" wrapText="1"/>
    </xf>
    <xf numFmtId="2" fontId="13" fillId="9" borderId="8" xfId="0" applyNumberFormat="1" applyFont="1" applyFill="1" applyBorder="1" applyAlignment="1">
      <alignment horizontal="center" vertical="center"/>
    </xf>
    <xf numFmtId="2" fontId="13" fillId="9" borderId="19" xfId="0" applyNumberFormat="1" applyFont="1" applyFill="1" applyBorder="1" applyAlignment="1">
      <alignment horizontal="center" vertical="center"/>
    </xf>
    <xf numFmtId="2" fontId="13" fillId="9" borderId="25" xfId="0" applyNumberFormat="1" applyFont="1" applyFill="1" applyBorder="1" applyAlignment="1">
      <alignment horizontal="center" vertical="center"/>
    </xf>
    <xf numFmtId="2" fontId="13" fillId="9" borderId="53" xfId="0" applyNumberFormat="1" applyFont="1" applyFill="1" applyBorder="1" applyAlignment="1">
      <alignment horizontal="center" vertical="center"/>
    </xf>
    <xf numFmtId="0" fontId="11" fillId="9" borderId="44" xfId="2" applyFill="1" applyBorder="1" applyAlignment="1" applyProtection="1">
      <alignment horizontal="center" vertical="center"/>
    </xf>
    <xf numFmtId="0" fontId="17" fillId="9" borderId="12" xfId="2" applyFont="1" applyFill="1" applyBorder="1" applyAlignment="1" applyProtection="1">
      <alignment horizontal="center" vertical="center"/>
    </xf>
    <xf numFmtId="0" fontId="17" fillId="9" borderId="14" xfId="2" applyFont="1" applyFill="1" applyBorder="1" applyAlignment="1" applyProtection="1">
      <alignment horizontal="center" vertical="center"/>
    </xf>
    <xf numFmtId="0" fontId="17" fillId="9" borderId="30" xfId="2" applyFont="1" applyFill="1" applyBorder="1" applyAlignment="1" applyProtection="1">
      <alignment horizontal="center" vertical="center"/>
    </xf>
    <xf numFmtId="0" fontId="13" fillId="9" borderId="55" xfId="0" applyFont="1" applyFill="1" applyBorder="1" applyAlignment="1" applyProtection="1">
      <alignment horizontal="center" vertical="center"/>
      <protection locked="0"/>
    </xf>
    <xf numFmtId="0" fontId="13" fillId="9" borderId="54" xfId="0" applyFont="1" applyFill="1" applyBorder="1" applyAlignment="1" applyProtection="1">
      <alignment horizontal="center" vertical="center"/>
      <protection locked="0"/>
    </xf>
    <xf numFmtId="0" fontId="13" fillId="9" borderId="15" xfId="0" applyFont="1" applyFill="1" applyBorder="1" applyAlignment="1" applyProtection="1">
      <alignment horizontal="center" vertical="center"/>
      <protection locked="0"/>
    </xf>
    <xf numFmtId="0" fontId="13" fillId="9" borderId="16" xfId="0" applyFont="1" applyFill="1" applyBorder="1" applyAlignment="1" applyProtection="1">
      <alignment horizontal="center" vertical="center"/>
      <protection locked="0"/>
    </xf>
    <xf numFmtId="0" fontId="13" fillId="9" borderId="5" xfId="0" applyFont="1" applyFill="1" applyBorder="1" applyAlignment="1" applyProtection="1">
      <alignment horizontal="center" vertical="center"/>
      <protection locked="0"/>
    </xf>
    <xf numFmtId="0" fontId="13" fillId="9" borderId="50" xfId="0" applyFont="1" applyFill="1" applyBorder="1" applyAlignment="1" applyProtection="1">
      <alignment horizontal="center" vertical="center"/>
      <protection locked="0"/>
    </xf>
    <xf numFmtId="0" fontId="13" fillId="9" borderId="66" xfId="0" applyFont="1" applyFill="1" applyBorder="1" applyAlignment="1" applyProtection="1">
      <alignment horizontal="center" vertical="center"/>
      <protection locked="0"/>
    </xf>
    <xf numFmtId="0" fontId="13" fillId="9" borderId="65" xfId="0" applyFont="1" applyFill="1" applyBorder="1" applyAlignment="1">
      <alignment horizontal="center" vertical="center"/>
    </xf>
    <xf numFmtId="0" fontId="13" fillId="9" borderId="64" xfId="0" applyFont="1" applyFill="1" applyBorder="1" applyAlignment="1">
      <alignment horizontal="center" vertical="center"/>
    </xf>
    <xf numFmtId="0" fontId="13" fillId="9" borderId="65" xfId="0" applyFont="1" applyFill="1" applyBorder="1" applyAlignment="1" applyProtection="1">
      <alignment horizontal="center" vertical="center"/>
      <protection locked="0"/>
    </xf>
    <xf numFmtId="0" fontId="13" fillId="9" borderId="64" xfId="0" applyFont="1" applyFill="1" applyBorder="1" applyAlignment="1" applyProtection="1">
      <alignment horizontal="center" vertical="center"/>
      <protection locked="0"/>
    </xf>
    <xf numFmtId="0" fontId="13" fillId="9" borderId="57" xfId="0" applyFont="1" applyFill="1" applyBorder="1" applyAlignment="1" applyProtection="1">
      <alignment horizontal="center" vertical="center"/>
      <protection locked="0"/>
    </xf>
    <xf numFmtId="0" fontId="13" fillId="9" borderId="32" xfId="0" applyFont="1" applyFill="1" applyBorder="1" applyAlignment="1" applyProtection="1">
      <alignment horizontal="center" vertical="center"/>
      <protection locked="0"/>
    </xf>
    <xf numFmtId="0" fontId="13" fillId="9" borderId="71" xfId="0" applyFont="1" applyFill="1" applyBorder="1" applyAlignment="1" applyProtection="1">
      <alignment horizontal="center" vertical="center"/>
      <protection locked="0"/>
    </xf>
    <xf numFmtId="0" fontId="13" fillId="9" borderId="70" xfId="0" applyFont="1" applyFill="1" applyBorder="1" applyAlignment="1" applyProtection="1">
      <alignment horizontal="center" vertical="center"/>
      <protection locked="0"/>
    </xf>
    <xf numFmtId="0" fontId="13" fillId="9" borderId="22" xfId="0" applyFont="1" applyFill="1" applyBorder="1" applyAlignment="1" applyProtection="1">
      <alignment horizontal="center" vertical="center"/>
      <protection locked="0"/>
    </xf>
    <xf numFmtId="0" fontId="13" fillId="9" borderId="24" xfId="0" applyFont="1" applyFill="1" applyBorder="1" applyAlignment="1" applyProtection="1">
      <alignment horizontal="center" vertical="center"/>
      <protection locked="0"/>
    </xf>
    <xf numFmtId="0" fontId="13" fillId="8" borderId="46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left"/>
    </xf>
    <xf numFmtId="0" fontId="5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5" fillId="4" borderId="0" xfId="0" applyFont="1" applyFill="1"/>
    <xf numFmtId="0" fontId="5" fillId="4" borderId="29" xfId="0" applyFont="1" applyFill="1" applyBorder="1"/>
    <xf numFmtId="0" fontId="13" fillId="5" borderId="59" xfId="0" applyFont="1" applyFill="1" applyBorder="1" applyAlignment="1">
      <alignment horizontal="left" vertical="center"/>
    </xf>
    <xf numFmtId="0" fontId="13" fillId="5" borderId="49" xfId="0" applyFont="1" applyFill="1" applyBorder="1" applyAlignment="1">
      <alignment horizontal="left" vertical="center"/>
    </xf>
    <xf numFmtId="0" fontId="13" fillId="5" borderId="46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3" fillId="5" borderId="46" xfId="0" applyFont="1" applyFill="1" applyBorder="1" applyAlignment="1">
      <alignment horizontal="justify" vertical="center"/>
    </xf>
    <xf numFmtId="0" fontId="13" fillId="5" borderId="37" xfId="0" applyFont="1" applyFill="1" applyBorder="1" applyAlignment="1">
      <alignment horizontal="justify" vertical="center"/>
    </xf>
    <xf numFmtId="0" fontId="13" fillId="5" borderId="8" xfId="0" applyFont="1" applyFill="1" applyBorder="1" applyAlignment="1">
      <alignment horizontal="center" vertical="justify"/>
    </xf>
    <xf numFmtId="0" fontId="13" fillId="5" borderId="27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5" borderId="52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5" borderId="46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 wrapText="1"/>
    </xf>
    <xf numFmtId="0" fontId="12" fillId="5" borderId="49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12" fillId="5" borderId="34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 wrapText="1"/>
    </xf>
    <xf numFmtId="0" fontId="12" fillId="5" borderId="59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left" vertical="center"/>
    </xf>
    <xf numFmtId="0" fontId="13" fillId="5" borderId="19" xfId="0" applyFont="1" applyFill="1" applyBorder="1" applyAlignment="1">
      <alignment horizontal="left" vertical="center"/>
    </xf>
    <xf numFmtId="0" fontId="13" fillId="5" borderId="25" xfId="0" applyFont="1" applyFill="1" applyBorder="1" applyAlignment="1">
      <alignment horizontal="left" vertical="center"/>
    </xf>
    <xf numFmtId="0" fontId="13" fillId="5" borderId="42" xfId="0" applyFont="1" applyFill="1" applyBorder="1" applyAlignment="1">
      <alignment horizontal="left" vertical="center"/>
    </xf>
    <xf numFmtId="0" fontId="13" fillId="5" borderId="28" xfId="0" applyFont="1" applyFill="1" applyBorder="1" applyAlignment="1">
      <alignment horizontal="left" vertical="center"/>
    </xf>
    <xf numFmtId="0" fontId="13" fillId="5" borderId="37" xfId="0" applyFont="1" applyFill="1" applyBorder="1" applyAlignment="1">
      <alignment horizontal="left" vertical="center" wrapText="1"/>
    </xf>
    <xf numFmtId="0" fontId="13" fillId="5" borderId="48" xfId="0" applyFont="1" applyFill="1" applyBorder="1" applyAlignment="1">
      <alignment horizontal="left" vertical="center"/>
    </xf>
    <xf numFmtId="0" fontId="13" fillId="5" borderId="52" xfId="0" applyFont="1" applyFill="1" applyBorder="1" applyAlignment="1">
      <alignment horizontal="left" vertical="center" wrapText="1"/>
    </xf>
    <xf numFmtId="0" fontId="13" fillId="5" borderId="48" xfId="0" applyFont="1" applyFill="1" applyBorder="1" applyAlignment="1">
      <alignment horizontal="left" vertical="center" wrapText="1"/>
    </xf>
    <xf numFmtId="0" fontId="13" fillId="5" borderId="28" xfId="0" applyFont="1" applyFill="1" applyBorder="1" applyAlignment="1">
      <alignment horizontal="left" vertical="center" wrapText="1"/>
    </xf>
    <xf numFmtId="0" fontId="12" fillId="5" borderId="47" xfId="0" applyFont="1" applyFill="1" applyBorder="1" applyAlignment="1">
      <alignment horizontal="left" vertical="center"/>
    </xf>
    <xf numFmtId="0" fontId="13" fillId="5" borderId="48" xfId="0" applyFont="1" applyFill="1" applyBorder="1" applyAlignment="1">
      <alignment horizontal="justify" vertical="center"/>
    </xf>
    <xf numFmtId="0" fontId="13" fillId="5" borderId="52" xfId="0" applyFont="1" applyFill="1" applyBorder="1" applyAlignment="1">
      <alignment horizontal="justify" vertical="center"/>
    </xf>
    <xf numFmtId="0" fontId="13" fillId="0" borderId="21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0" fillId="6" borderId="27" xfId="0" applyFont="1" applyFill="1" applyBorder="1" applyAlignment="1">
      <alignment horizontal="center" vertical="center"/>
    </xf>
    <xf numFmtId="0" fontId="10" fillId="6" borderId="46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horizontal="center" vertical="center" wrapText="1"/>
    </xf>
    <xf numFmtId="164" fontId="5" fillId="0" borderId="39" xfId="0" applyNumberFormat="1" applyFont="1" applyBorder="1" applyAlignment="1" applyProtection="1">
      <alignment horizontal="center" vertical="center"/>
      <protection locked="0"/>
    </xf>
    <xf numFmtId="164" fontId="12" fillId="0" borderId="0" xfId="0" applyNumberFormat="1" applyFont="1"/>
    <xf numFmtId="164" fontId="12" fillId="0" borderId="0" xfId="3" applyNumberFormat="1" applyFont="1"/>
    <xf numFmtId="164" fontId="15" fillId="6" borderId="27" xfId="3" applyNumberFormat="1" applyFont="1" applyFill="1" applyBorder="1" applyAlignment="1">
      <alignment horizontal="center" vertical="center"/>
    </xf>
    <xf numFmtId="164" fontId="5" fillId="5" borderId="37" xfId="0" applyNumberFormat="1" applyFont="1" applyFill="1" applyBorder="1" applyAlignment="1">
      <alignment horizontal="center" vertical="center"/>
    </xf>
    <xf numFmtId="0" fontId="17" fillId="9" borderId="21" xfId="2" applyFont="1" applyFill="1" applyBorder="1" applyAlignment="1" applyProtection="1">
      <alignment horizontal="center" vertical="center"/>
    </xf>
    <xf numFmtId="0" fontId="17" fillId="9" borderId="45" xfId="2" applyFont="1" applyFill="1" applyBorder="1" applyAlignment="1" applyProtection="1">
      <alignment horizontal="center" vertical="center"/>
    </xf>
    <xf numFmtId="0" fontId="17" fillId="9" borderId="18" xfId="2" applyFont="1" applyFill="1" applyBorder="1" applyAlignment="1" applyProtection="1">
      <alignment horizontal="center" vertical="center"/>
    </xf>
    <xf numFmtId="0" fontId="17" fillId="9" borderId="26" xfId="2" applyFont="1" applyFill="1" applyBorder="1" applyAlignment="1" applyProtection="1">
      <alignment horizontal="center" vertical="center"/>
    </xf>
    <xf numFmtId="0" fontId="17" fillId="9" borderId="59" xfId="2" applyFont="1" applyFill="1" applyBorder="1" applyAlignment="1" applyProtection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8" borderId="10" xfId="0" applyFont="1" applyFill="1" applyBorder="1" applyAlignment="1" applyProtection="1">
      <alignment horizontal="center" vertical="center" wrapText="1"/>
      <protection locked="0"/>
    </xf>
    <xf numFmtId="0" fontId="13" fillId="8" borderId="35" xfId="0" applyFont="1" applyFill="1" applyBorder="1" applyAlignment="1" applyProtection="1">
      <alignment horizontal="center" vertical="center" wrapText="1"/>
      <protection locked="0"/>
    </xf>
    <xf numFmtId="0" fontId="13" fillId="9" borderId="31" xfId="0" applyFont="1" applyFill="1" applyBorder="1" applyAlignment="1" applyProtection="1">
      <alignment horizontal="center" vertical="center"/>
      <protection locked="0"/>
    </xf>
    <xf numFmtId="0" fontId="13" fillId="9" borderId="56" xfId="0" applyFont="1" applyFill="1" applyBorder="1" applyAlignment="1" applyProtection="1">
      <alignment horizontal="center" vertical="center"/>
      <protection locked="0"/>
    </xf>
    <xf numFmtId="0" fontId="17" fillId="9" borderId="44" xfId="2" applyFont="1" applyFill="1" applyBorder="1" applyAlignment="1" applyProtection="1">
      <alignment horizontal="center" vertical="center"/>
    </xf>
    <xf numFmtId="0" fontId="6" fillId="2" borderId="28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164" fontId="9" fillId="5" borderId="11" xfId="0" applyNumberFormat="1" applyFont="1" applyFill="1" applyBorder="1" applyAlignment="1">
      <alignment horizontal="center" vertical="center"/>
    </xf>
    <xf numFmtId="164" fontId="9" fillId="5" borderId="7" xfId="0" applyNumberFormat="1" applyFont="1" applyFill="1" applyBorder="1" applyAlignment="1">
      <alignment horizontal="center" vertical="center"/>
    </xf>
    <xf numFmtId="164" fontId="9" fillId="5" borderId="12" xfId="0" applyNumberFormat="1" applyFont="1" applyFill="1" applyBorder="1" applyAlignment="1">
      <alignment horizontal="center" vertical="center"/>
    </xf>
    <xf numFmtId="164" fontId="9" fillId="5" borderId="28" xfId="0" applyNumberFormat="1" applyFont="1" applyFill="1" applyBorder="1" applyAlignment="1">
      <alignment horizontal="center" vertical="center"/>
    </xf>
    <xf numFmtId="164" fontId="9" fillId="5" borderId="29" xfId="0" applyNumberFormat="1" applyFont="1" applyFill="1" applyBorder="1" applyAlignment="1">
      <alignment horizontal="center" vertical="center"/>
    </xf>
    <xf numFmtId="164" fontId="9" fillId="5" borderId="30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/>
    </xf>
    <xf numFmtId="0" fontId="2" fillId="3" borderId="32" xfId="0" applyFont="1" applyFill="1" applyBorder="1" applyAlignment="1">
      <alignment horizontal="left"/>
    </xf>
    <xf numFmtId="0" fontId="2" fillId="3" borderId="33" xfId="0" applyFont="1" applyFill="1" applyBorder="1" applyAlignment="1">
      <alignment horizontal="left"/>
    </xf>
    <xf numFmtId="0" fontId="2" fillId="3" borderId="36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38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13" fillId="5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164" fontId="12" fillId="9" borderId="46" xfId="3" applyNumberFormat="1" applyFont="1" applyFill="1" applyBorder="1" applyAlignment="1">
      <alignment horizontal="center" vertical="center"/>
    </xf>
    <xf numFmtId="164" fontId="12" fillId="9" borderId="49" xfId="3" applyNumberFormat="1" applyFont="1" applyFill="1" applyBorder="1" applyAlignment="1">
      <alignment horizontal="center" vertical="center"/>
    </xf>
    <xf numFmtId="164" fontId="12" fillId="9" borderId="37" xfId="3" applyNumberFormat="1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left" vertical="center"/>
    </xf>
    <xf numFmtId="0" fontId="14" fillId="5" borderId="49" xfId="0" applyFont="1" applyFill="1" applyBorder="1" applyAlignment="1">
      <alignment horizontal="left" vertical="center"/>
    </xf>
    <xf numFmtId="0" fontId="14" fillId="5" borderId="37" xfId="0" applyFont="1" applyFill="1" applyBorder="1" applyAlignment="1">
      <alignment horizontal="left" vertical="center"/>
    </xf>
    <xf numFmtId="164" fontId="12" fillId="9" borderId="46" xfId="0" applyNumberFormat="1" applyFont="1" applyFill="1" applyBorder="1" applyAlignment="1">
      <alignment horizontal="center" vertical="center"/>
    </xf>
    <xf numFmtId="164" fontId="12" fillId="9" borderId="49" xfId="0" applyNumberFormat="1" applyFont="1" applyFill="1" applyBorder="1" applyAlignment="1">
      <alignment horizontal="center" vertical="center"/>
    </xf>
    <xf numFmtId="164" fontId="12" fillId="9" borderId="37" xfId="0" applyNumberFormat="1" applyFont="1" applyFill="1" applyBorder="1" applyAlignment="1">
      <alignment horizontal="center" vertical="center"/>
    </xf>
    <xf numFmtId="0" fontId="13" fillId="5" borderId="46" xfId="0" applyFont="1" applyFill="1" applyBorder="1" applyAlignment="1">
      <alignment horizontal="left" vertical="center"/>
    </xf>
    <xf numFmtId="0" fontId="13" fillId="5" borderId="49" xfId="0" applyFont="1" applyFill="1" applyBorder="1" applyAlignment="1">
      <alignment horizontal="left" vertical="center"/>
    </xf>
    <xf numFmtId="0" fontId="13" fillId="5" borderId="37" xfId="0" applyFont="1" applyFill="1" applyBorder="1" applyAlignment="1">
      <alignment horizontal="left" vertical="center"/>
    </xf>
    <xf numFmtId="0" fontId="13" fillId="8" borderId="46" xfId="0" applyFont="1" applyFill="1" applyBorder="1" applyAlignment="1" applyProtection="1">
      <alignment horizontal="center" vertical="center" wrapText="1"/>
      <protection locked="0"/>
    </xf>
    <xf numFmtId="0" fontId="13" fillId="8" borderId="49" xfId="0" applyFont="1" applyFill="1" applyBorder="1" applyAlignment="1" applyProtection="1">
      <alignment horizontal="center" vertical="center" wrapText="1"/>
      <protection locked="0"/>
    </xf>
    <xf numFmtId="0" fontId="13" fillId="8" borderId="37" xfId="0" applyFont="1" applyFill="1" applyBorder="1" applyAlignment="1" applyProtection="1">
      <alignment horizontal="center" vertical="center" wrapText="1"/>
      <protection locked="0"/>
    </xf>
    <xf numFmtId="2" fontId="13" fillId="9" borderId="46" xfId="0" applyNumberFormat="1" applyFont="1" applyFill="1" applyBorder="1" applyAlignment="1">
      <alignment horizontal="center" vertical="center"/>
    </xf>
    <xf numFmtId="2" fontId="13" fillId="9" borderId="49" xfId="0" applyNumberFormat="1" applyFont="1" applyFill="1" applyBorder="1" applyAlignment="1">
      <alignment horizontal="center" vertical="center"/>
    </xf>
    <xf numFmtId="2" fontId="13" fillId="9" borderId="37" xfId="0" applyNumberFormat="1" applyFont="1" applyFill="1" applyBorder="1" applyAlignment="1">
      <alignment horizontal="center" vertical="center"/>
    </xf>
    <xf numFmtId="0" fontId="13" fillId="8" borderId="20" xfId="0" applyFont="1" applyFill="1" applyBorder="1" applyAlignment="1" applyProtection="1">
      <alignment horizontal="center" vertical="center" wrapText="1"/>
      <protection locked="0"/>
    </xf>
    <xf numFmtId="0" fontId="13" fillId="8" borderId="0" xfId="0" applyFont="1" applyFill="1" applyAlignment="1" applyProtection="1">
      <alignment horizontal="center" vertical="center" wrapText="1"/>
      <protection locked="0"/>
    </xf>
    <xf numFmtId="0" fontId="13" fillId="8" borderId="62" xfId="0" applyFont="1" applyFill="1" applyBorder="1" applyAlignment="1" applyProtection="1">
      <alignment horizontal="center" vertical="center" wrapText="1"/>
      <protection locked="0"/>
    </xf>
    <xf numFmtId="0" fontId="13" fillId="5" borderId="46" xfId="0" applyFont="1" applyFill="1" applyBorder="1" applyAlignment="1">
      <alignment horizontal="justify" vertical="center"/>
    </xf>
    <xf numFmtId="0" fontId="13" fillId="5" borderId="37" xfId="0" applyFont="1" applyFill="1" applyBorder="1" applyAlignment="1">
      <alignment horizontal="justify" vertical="center"/>
    </xf>
    <xf numFmtId="0" fontId="13" fillId="5" borderId="46" xfId="0" applyFont="1" applyFill="1" applyBorder="1" applyAlignment="1">
      <alignment horizontal="left" vertical="center" wrapText="1"/>
    </xf>
    <xf numFmtId="0" fontId="13" fillId="5" borderId="49" xfId="0" applyFont="1" applyFill="1" applyBorder="1" applyAlignment="1">
      <alignment horizontal="left" vertical="center" wrapText="1"/>
    </xf>
    <xf numFmtId="0" fontId="13" fillId="5" borderId="37" xfId="0" applyFont="1" applyFill="1" applyBorder="1" applyAlignment="1">
      <alignment horizontal="left" vertical="center" wrapText="1"/>
    </xf>
    <xf numFmtId="2" fontId="13" fillId="9" borderId="11" xfId="0" applyNumberFormat="1" applyFont="1" applyFill="1" applyBorder="1" applyAlignment="1">
      <alignment horizontal="center" vertical="center"/>
    </xf>
    <xf numFmtId="2" fontId="13" fillId="9" borderId="8" xfId="0" applyNumberFormat="1" applyFont="1" applyFill="1" applyBorder="1" applyAlignment="1">
      <alignment horizontal="center" vertical="center"/>
    </xf>
    <xf numFmtId="2" fontId="13" fillId="9" borderId="28" xfId="0" applyNumberFormat="1" applyFont="1" applyFill="1" applyBorder="1" applyAlignment="1">
      <alignment horizontal="center" vertical="center"/>
    </xf>
    <xf numFmtId="0" fontId="13" fillId="8" borderId="43" xfId="0" applyFont="1" applyFill="1" applyBorder="1" applyAlignment="1" applyProtection="1">
      <alignment horizontal="center" vertical="center" wrapText="1"/>
      <protection locked="0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/>
    </xf>
    <xf numFmtId="0" fontId="14" fillId="5" borderId="49" xfId="0" applyFont="1" applyFill="1" applyBorder="1" applyAlignment="1">
      <alignment horizontal="center" vertical="center"/>
    </xf>
    <xf numFmtId="0" fontId="14" fillId="5" borderId="37" xfId="0" applyFont="1" applyFill="1" applyBorder="1" applyAlignment="1">
      <alignment horizontal="center" vertical="center"/>
    </xf>
    <xf numFmtId="0" fontId="13" fillId="8" borderId="52" xfId="0" applyFont="1" applyFill="1" applyBorder="1" applyAlignment="1" applyProtection="1">
      <alignment horizontal="center" vertical="center" wrapText="1"/>
      <protection locked="0"/>
    </xf>
    <xf numFmtId="0" fontId="13" fillId="8" borderId="48" xfId="0" applyFont="1" applyFill="1" applyBorder="1" applyAlignment="1" applyProtection="1">
      <alignment horizontal="center" vertical="center" wrapText="1"/>
      <protection locked="0"/>
    </xf>
    <xf numFmtId="0" fontId="13" fillId="8" borderId="53" xfId="0" applyFont="1" applyFill="1" applyBorder="1" applyAlignment="1" applyProtection="1">
      <alignment horizontal="center" vertical="center" wrapText="1"/>
      <protection locked="0"/>
    </xf>
    <xf numFmtId="2" fontId="13" fillId="9" borderId="20" xfId="0" applyNumberFormat="1" applyFont="1" applyFill="1" applyBorder="1" applyAlignment="1">
      <alignment horizontal="center" vertical="center"/>
    </xf>
    <xf numFmtId="2" fontId="13" fillId="9" borderId="10" xfId="0" applyNumberFormat="1" applyFont="1" applyFill="1" applyBorder="1" applyAlignment="1">
      <alignment horizontal="center" vertical="center"/>
    </xf>
    <xf numFmtId="2" fontId="13" fillId="9" borderId="35" xfId="0" applyNumberFormat="1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13" fillId="8" borderId="19" xfId="0" applyFont="1" applyFill="1" applyBorder="1" applyAlignment="1" applyProtection="1">
      <alignment horizontal="center" vertical="center" wrapText="1"/>
      <protection locked="0"/>
    </xf>
    <xf numFmtId="0" fontId="13" fillId="8" borderId="25" xfId="0" applyFont="1" applyFill="1" applyBorder="1" applyAlignment="1" applyProtection="1">
      <alignment horizontal="center" vertical="center" wrapText="1"/>
      <protection locked="0"/>
    </xf>
    <xf numFmtId="0" fontId="13" fillId="5" borderId="49" xfId="0" applyFont="1" applyFill="1" applyBorder="1" applyAlignment="1">
      <alignment horizontal="justify" vertical="center"/>
    </xf>
    <xf numFmtId="0" fontId="13" fillId="8" borderId="12" xfId="0" applyFont="1" applyFill="1" applyBorder="1" applyAlignment="1" applyProtection="1">
      <alignment horizontal="center" vertical="center" wrapText="1"/>
      <protection locked="0"/>
    </xf>
    <xf numFmtId="0" fontId="13" fillId="8" borderId="18" xfId="0" applyFont="1" applyFill="1" applyBorder="1" applyAlignment="1" applyProtection="1">
      <alignment horizontal="center" vertical="center" wrapText="1"/>
      <protection locked="0"/>
    </xf>
    <xf numFmtId="0" fontId="13" fillId="8" borderId="30" xfId="0" applyFont="1" applyFill="1" applyBorder="1" applyAlignment="1" applyProtection="1">
      <alignment horizontal="center" vertical="center" wrapText="1"/>
      <protection locked="0"/>
    </xf>
    <xf numFmtId="0" fontId="13" fillId="9" borderId="46" xfId="0" applyFont="1" applyFill="1" applyBorder="1" applyAlignment="1">
      <alignment horizontal="center" vertical="center" wrapText="1"/>
    </xf>
    <xf numFmtId="0" fontId="13" fillId="9" borderId="49" xfId="0" applyFont="1" applyFill="1" applyBorder="1" applyAlignment="1">
      <alignment horizontal="center" vertical="center" wrapText="1"/>
    </xf>
    <xf numFmtId="0" fontId="13" fillId="9" borderId="21" xfId="0" applyFont="1" applyFill="1" applyBorder="1" applyAlignment="1">
      <alignment horizontal="center" vertical="center" wrapText="1"/>
    </xf>
    <xf numFmtId="0" fontId="13" fillId="9" borderId="45" xfId="0" applyFont="1" applyFill="1" applyBorder="1" applyAlignment="1">
      <alignment horizontal="center" vertical="center" wrapText="1"/>
    </xf>
    <xf numFmtId="0" fontId="13" fillId="9" borderId="33" xfId="0" applyFont="1" applyFill="1" applyBorder="1" applyAlignment="1">
      <alignment horizontal="center" vertical="center"/>
    </xf>
    <xf numFmtId="0" fontId="13" fillId="9" borderId="51" xfId="0" applyFont="1" applyFill="1" applyBorder="1" applyAlignment="1">
      <alignment horizontal="center" vertical="center"/>
    </xf>
    <xf numFmtId="0" fontId="13" fillId="5" borderId="46" xfId="0" applyFont="1" applyFill="1" applyBorder="1" applyAlignment="1">
      <alignment horizontal="center" vertical="center"/>
    </xf>
    <xf numFmtId="0" fontId="13" fillId="5" borderId="49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 wrapText="1"/>
    </xf>
    <xf numFmtId="0" fontId="13" fillId="8" borderId="0" xfId="0" applyFont="1" applyFill="1" applyAlignment="1">
      <alignment horizontal="center" vertical="center" wrapText="1"/>
    </xf>
    <xf numFmtId="0" fontId="13" fillId="8" borderId="46" xfId="0" applyFont="1" applyFill="1" applyBorder="1" applyAlignment="1">
      <alignment horizontal="center" vertical="center" wrapText="1"/>
    </xf>
    <xf numFmtId="0" fontId="13" fillId="8" borderId="49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9" borderId="0" xfId="0" applyFont="1" applyFill="1" applyAlignment="1">
      <alignment horizontal="center" vertical="center" wrapText="1"/>
    </xf>
    <xf numFmtId="164" fontId="13" fillId="9" borderId="46" xfId="0" applyNumberFormat="1" applyFont="1" applyFill="1" applyBorder="1" applyAlignment="1">
      <alignment horizontal="center" vertical="center" wrapText="1"/>
    </xf>
    <xf numFmtId="164" fontId="13" fillId="9" borderId="49" xfId="0" applyNumberFormat="1" applyFont="1" applyFill="1" applyBorder="1" applyAlignment="1">
      <alignment horizontal="center" vertical="center" wrapText="1"/>
    </xf>
    <xf numFmtId="0" fontId="13" fillId="5" borderId="59" xfId="0" applyFont="1" applyFill="1" applyBorder="1" applyAlignment="1">
      <alignment horizontal="left" vertical="center"/>
    </xf>
    <xf numFmtId="0" fontId="13" fillId="5" borderId="47" xfId="0" applyFont="1" applyFill="1" applyBorder="1" applyAlignment="1">
      <alignment horizontal="left" vertical="center"/>
    </xf>
    <xf numFmtId="164" fontId="13" fillId="9" borderId="12" xfId="3" applyNumberFormat="1" applyFont="1" applyFill="1" applyBorder="1" applyAlignment="1">
      <alignment horizontal="center" vertical="center" wrapText="1"/>
    </xf>
    <xf numFmtId="164" fontId="13" fillId="9" borderId="18" xfId="3" applyNumberFormat="1" applyFont="1" applyFill="1" applyBorder="1" applyAlignment="1">
      <alignment horizontal="center" vertical="center" wrapText="1"/>
    </xf>
    <xf numFmtId="0" fontId="13" fillId="9" borderId="11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left" vertical="center"/>
    </xf>
    <xf numFmtId="0" fontId="15" fillId="6" borderId="38" xfId="0" applyFont="1" applyFill="1" applyBorder="1" applyAlignment="1">
      <alignment horizontal="left" vertical="center"/>
    </xf>
    <xf numFmtId="0" fontId="15" fillId="6" borderId="2" xfId="0" applyFont="1" applyFill="1" applyBorder="1" applyAlignment="1">
      <alignment horizontal="left" vertical="center"/>
    </xf>
    <xf numFmtId="164" fontId="12" fillId="9" borderId="18" xfId="0" applyNumberFormat="1" applyFont="1" applyFill="1" applyBorder="1" applyAlignment="1">
      <alignment horizontal="center" vertical="center"/>
    </xf>
    <xf numFmtId="0" fontId="13" fillId="8" borderId="42" xfId="0" applyFont="1" applyFill="1" applyBorder="1" applyAlignment="1" applyProtection="1">
      <alignment horizontal="center" vertical="center" wrapText="1"/>
      <protection locked="0"/>
    </xf>
    <xf numFmtId="164" fontId="12" fillId="9" borderId="52" xfId="0" applyNumberFormat="1" applyFont="1" applyFill="1" applyBorder="1" applyAlignment="1">
      <alignment horizontal="center" vertical="center"/>
    </xf>
    <xf numFmtId="164" fontId="12" fillId="9" borderId="48" xfId="0" applyNumberFormat="1" applyFont="1" applyFill="1" applyBorder="1" applyAlignment="1">
      <alignment horizontal="center" vertical="center"/>
    </xf>
    <xf numFmtId="164" fontId="12" fillId="9" borderId="47" xfId="0" applyNumberFormat="1" applyFont="1" applyFill="1" applyBorder="1" applyAlignment="1">
      <alignment horizontal="center" vertical="center"/>
    </xf>
    <xf numFmtId="0" fontId="13" fillId="5" borderId="52" xfId="0" applyFont="1" applyFill="1" applyBorder="1" applyAlignment="1">
      <alignment horizontal="left" vertical="center"/>
    </xf>
    <xf numFmtId="0" fontId="13" fillId="8" borderId="8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34" xfId="0" applyFont="1" applyBorder="1" applyAlignment="1">
      <alignment horizontal="left" vertical="justify" wrapText="1"/>
    </xf>
    <xf numFmtId="0" fontId="3" fillId="0" borderId="35" xfId="0" applyFont="1" applyBorder="1" applyAlignment="1">
      <alignment horizontal="left" vertical="justify" wrapText="1"/>
    </xf>
    <xf numFmtId="0" fontId="3" fillId="0" borderId="45" xfId="0" applyFont="1" applyBorder="1" applyAlignment="1">
      <alignment horizontal="left" vertical="justify" wrapText="1"/>
    </xf>
    <xf numFmtId="0" fontId="3" fillId="0" borderId="28" xfId="0" applyFont="1" applyBorder="1" applyAlignment="1">
      <alignment horizontal="left" vertical="justify" wrapText="1"/>
    </xf>
    <xf numFmtId="0" fontId="3" fillId="0" borderId="29" xfId="0" applyFont="1" applyBorder="1" applyAlignment="1">
      <alignment horizontal="left" vertical="justify" wrapText="1"/>
    </xf>
    <xf numFmtId="0" fontId="3" fillId="0" borderId="30" xfId="0" applyFont="1" applyBorder="1" applyAlignment="1">
      <alignment horizontal="left" vertical="justify" wrapText="1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42" xfId="0" applyFont="1" applyBorder="1" applyAlignment="1">
      <alignment horizontal="left" vertical="justify" wrapText="1"/>
    </xf>
    <xf numFmtId="0" fontId="3" fillId="0" borderId="43" xfId="0" applyFont="1" applyBorder="1" applyAlignment="1">
      <alignment horizontal="left" vertical="justify" wrapText="1"/>
    </xf>
    <xf numFmtId="0" fontId="3" fillId="0" borderId="44" xfId="0" applyFont="1" applyBorder="1" applyAlignment="1">
      <alignment horizontal="left" vertical="justify" wrapText="1"/>
    </xf>
    <xf numFmtId="0" fontId="3" fillId="0" borderId="15" xfId="0" applyFont="1" applyBorder="1" applyAlignment="1">
      <alignment horizontal="justify" wrapText="1"/>
    </xf>
    <xf numFmtId="0" fontId="3" fillId="0" borderId="9" xfId="0" applyFont="1" applyBorder="1" applyAlignment="1">
      <alignment horizontal="justify" wrapText="1"/>
    </xf>
    <xf numFmtId="0" fontId="3" fillId="3" borderId="28" xfId="0" applyFont="1" applyFill="1" applyBorder="1" applyAlignment="1">
      <alignment horizontal="center" wrapText="1"/>
    </xf>
    <xf numFmtId="0" fontId="3" fillId="3" borderId="29" xfId="0" applyFont="1" applyFill="1" applyBorder="1" applyAlignment="1">
      <alignment horizontal="center" wrapText="1"/>
    </xf>
    <xf numFmtId="0" fontId="3" fillId="3" borderId="30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justify" wrapText="1"/>
    </xf>
    <xf numFmtId="0" fontId="3" fillId="0" borderId="68" xfId="0" applyFont="1" applyBorder="1" applyAlignment="1">
      <alignment horizontal="justify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justify" wrapText="1"/>
    </xf>
    <xf numFmtId="0" fontId="3" fillId="0" borderId="9" xfId="0" applyFont="1" applyBorder="1" applyAlignment="1">
      <alignment horizontal="left" vertical="justify" wrapText="1"/>
    </xf>
    <xf numFmtId="0" fontId="3" fillId="0" borderId="16" xfId="0" applyFont="1" applyBorder="1" applyAlignment="1">
      <alignment horizontal="left" vertical="justify" wrapText="1"/>
    </xf>
    <xf numFmtId="0" fontId="3" fillId="0" borderId="5" xfId="0" applyFont="1" applyBorder="1" applyAlignment="1">
      <alignment horizontal="left" vertical="justify" wrapText="1"/>
    </xf>
    <xf numFmtId="0" fontId="3" fillId="0" borderId="17" xfId="0" applyFont="1" applyBorder="1" applyAlignment="1">
      <alignment horizontal="left" vertical="justify" wrapText="1"/>
    </xf>
    <xf numFmtId="0" fontId="3" fillId="0" borderId="6" xfId="0" applyFont="1" applyBorder="1" applyAlignment="1">
      <alignment horizontal="left" vertical="justify" wrapText="1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0" fontId="3" fillId="0" borderId="68" xfId="0" applyFont="1" applyBorder="1" applyAlignment="1">
      <alignment horizontal="left" wrapText="1"/>
    </xf>
    <xf numFmtId="0" fontId="3" fillId="0" borderId="15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horizontal="justify" vertical="justify" wrapText="1"/>
    </xf>
    <xf numFmtId="0" fontId="3" fillId="0" borderId="9" xfId="0" applyFont="1" applyBorder="1" applyAlignment="1">
      <alignment horizontal="justify" vertical="justify" wrapText="1"/>
    </xf>
    <xf numFmtId="0" fontId="3" fillId="0" borderId="16" xfId="0" applyFont="1" applyBorder="1" applyAlignment="1">
      <alignment horizontal="justify" vertical="justify" wrapText="1"/>
    </xf>
    <xf numFmtId="0" fontId="3" fillId="0" borderId="5" xfId="0" applyFont="1" applyBorder="1" applyAlignment="1">
      <alignment horizontal="justify" vertical="justify" wrapText="1"/>
    </xf>
    <xf numFmtId="0" fontId="3" fillId="0" borderId="17" xfId="0" applyFont="1" applyBorder="1" applyAlignment="1">
      <alignment horizontal="justify" vertical="justify" wrapText="1"/>
    </xf>
    <xf numFmtId="0" fontId="3" fillId="0" borderId="6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0" fontId="3" fillId="0" borderId="68" xfId="0" applyFont="1" applyBorder="1" applyAlignment="1">
      <alignment horizontal="justify" vertical="justify" wrapText="1"/>
    </xf>
    <xf numFmtId="0" fontId="10" fillId="6" borderId="38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1" fillId="2" borderId="46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68" xfId="0" applyFont="1" applyBorder="1" applyAlignment="1">
      <alignment horizontal="left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68" xfId="0" applyFont="1" applyBorder="1" applyAlignment="1">
      <alignment horizontal="justify" vertical="center" wrapText="1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19" fillId="9" borderId="21" xfId="2" applyFont="1" applyFill="1" applyBorder="1" applyAlignment="1" applyProtection="1">
      <alignment horizontal="center" vertical="center"/>
    </xf>
    <xf numFmtId="0" fontId="19" fillId="9" borderId="14" xfId="2" applyFont="1" applyFill="1" applyBorder="1" applyAlignment="1" applyProtection="1">
      <alignment horizontal="center" vertical="center"/>
    </xf>
    <xf numFmtId="0" fontId="17" fillId="9" borderId="46" xfId="2" applyFont="1" applyFill="1" applyBorder="1" applyAlignment="1" applyProtection="1">
      <alignment horizontal="center" vertical="center"/>
    </xf>
  </cellXfs>
  <cellStyles count="4">
    <cellStyle name="Bueno" xfId="2" builtinId="26"/>
    <cellStyle name="Hipervínculo" xfId="1" builtinId="8"/>
    <cellStyle name="Normal" xfId="0" builtinId="0"/>
    <cellStyle name="Porcentaje" xfId="3" builtinId="5"/>
  </cellStyles>
  <dxfs count="2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B4EAC2"/>
      <color rgb="FF42C665"/>
      <color rgb="FF45D77D"/>
      <color rgb="FF5EDC8E"/>
      <color rgb="FFCCFFCC"/>
      <color rgb="FFAAE8BA"/>
      <color rgb="FF7EDC97"/>
      <color rgb="FFD9FFEC"/>
      <color rgb="FF99FFCC"/>
      <color rgb="FF003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34</xdr:row>
      <xdr:rowOff>76200</xdr:rowOff>
    </xdr:from>
    <xdr:to>
      <xdr:col>1</xdr:col>
      <xdr:colOff>15240</xdr:colOff>
      <xdr:row>34</xdr:row>
      <xdr:rowOff>570431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DBB2F5-8BFE-48D8-9E30-B6010B25B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225" y="8743950"/>
          <a:ext cx="1348740" cy="4942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1466022</xdr:colOff>
      <xdr:row>6</xdr:row>
      <xdr:rowOff>41413</xdr:rowOff>
    </xdr:from>
    <xdr:to>
      <xdr:col>1</xdr:col>
      <xdr:colOff>435086</xdr:colOff>
      <xdr:row>6</xdr:row>
      <xdr:rowOff>535644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88F357-738D-496F-9230-7FEA15C08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6022" y="2178326"/>
          <a:ext cx="1348740" cy="494231"/>
        </a:xfrm>
        <a:prstGeom prst="rect">
          <a:avLst/>
        </a:prstGeom>
      </xdr:spPr>
    </xdr:pic>
    <xdr:clientData/>
  </xdr:twoCellAnchor>
  <xdr:twoCellAnchor editAs="oneCell">
    <xdr:from>
      <xdr:col>0</xdr:col>
      <xdr:colOff>1689652</xdr:colOff>
      <xdr:row>23</xdr:row>
      <xdr:rowOff>41414</xdr:rowOff>
    </xdr:from>
    <xdr:to>
      <xdr:col>1</xdr:col>
      <xdr:colOff>720588</xdr:colOff>
      <xdr:row>23</xdr:row>
      <xdr:rowOff>532626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10D7A6-2B17-995E-46AD-D2E087EA4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9652" y="6137414"/>
          <a:ext cx="1416327" cy="491212"/>
        </a:xfrm>
        <a:prstGeom prst="rect">
          <a:avLst/>
        </a:prstGeom>
      </xdr:spPr>
    </xdr:pic>
    <xdr:clientData/>
  </xdr:twoCellAnchor>
  <xdr:twoCellAnchor editAs="oneCell">
    <xdr:from>
      <xdr:col>0</xdr:col>
      <xdr:colOff>2064440</xdr:colOff>
      <xdr:row>51</xdr:row>
      <xdr:rowOff>26090</xdr:rowOff>
    </xdr:from>
    <xdr:to>
      <xdr:col>1</xdr:col>
      <xdr:colOff>1085022</xdr:colOff>
      <xdr:row>51</xdr:row>
      <xdr:rowOff>554083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A6F18C1-FFA3-7C58-3AFE-3D3FDFE21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4440" y="13965720"/>
          <a:ext cx="1405973" cy="527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1731065</xdr:colOff>
      <xdr:row>40</xdr:row>
      <xdr:rowOff>16565</xdr:rowOff>
    </xdr:from>
    <xdr:to>
      <xdr:col>1</xdr:col>
      <xdr:colOff>745932</xdr:colOff>
      <xdr:row>40</xdr:row>
      <xdr:rowOff>550273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1B862BC-5E8A-4B41-89C5-F12F700B6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065" y="10510630"/>
          <a:ext cx="1405973" cy="527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1979544</xdr:colOff>
      <xdr:row>60</xdr:row>
      <xdr:rowOff>24848</xdr:rowOff>
    </xdr:from>
    <xdr:to>
      <xdr:col>1</xdr:col>
      <xdr:colOff>1005841</xdr:colOff>
      <xdr:row>60</xdr:row>
      <xdr:rowOff>552841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AEF01E3-1D35-4F82-9820-DA24E31A3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9544" y="15513326"/>
          <a:ext cx="1405973" cy="527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1979544</xdr:colOff>
      <xdr:row>69</xdr:row>
      <xdr:rowOff>24848</xdr:rowOff>
    </xdr:from>
    <xdr:ext cx="1405973" cy="527993"/>
    <xdr:pic>
      <xdr:nvPicPr>
        <xdr:cNvPr id="8" name="Imagen 7">
          <a:extLst>
            <a:ext uri="{FF2B5EF4-FFF2-40B4-BE49-F238E27FC236}">
              <a16:creationId xmlns:a16="http://schemas.microsoft.com/office/drawing/2014/main" id="{A81DCAA1-7C82-49A0-8F48-00461B91D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9544" y="15513326"/>
          <a:ext cx="1405973" cy="527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1876425</xdr:colOff>
      <xdr:row>95</xdr:row>
      <xdr:rowOff>47625</xdr:rowOff>
    </xdr:from>
    <xdr:to>
      <xdr:col>1</xdr:col>
      <xdr:colOff>839774</xdr:colOff>
      <xdr:row>95</xdr:row>
      <xdr:rowOff>553286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CB55D4F-77D4-4A42-A69E-ED9CF1F0E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6425" y="25165050"/>
          <a:ext cx="1344599" cy="4942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1979544</xdr:colOff>
      <xdr:row>75</xdr:row>
      <xdr:rowOff>24848</xdr:rowOff>
    </xdr:from>
    <xdr:ext cx="1405973" cy="527993"/>
    <xdr:pic>
      <xdr:nvPicPr>
        <xdr:cNvPr id="2" name="Imagen 1">
          <a:extLst>
            <a:ext uri="{FF2B5EF4-FFF2-40B4-BE49-F238E27FC236}">
              <a16:creationId xmlns:a16="http://schemas.microsoft.com/office/drawing/2014/main" id="{394322EE-C7CC-4BC0-BA7A-E9F2143C6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9544" y="18099488"/>
          <a:ext cx="1405973" cy="527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1938130</xdr:colOff>
      <xdr:row>85</xdr:row>
      <xdr:rowOff>74544</xdr:rowOff>
    </xdr:from>
    <xdr:to>
      <xdr:col>1</xdr:col>
      <xdr:colOff>895847</xdr:colOff>
      <xdr:row>85</xdr:row>
      <xdr:rowOff>568775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2629D6-5BBB-43FE-AEF3-2E74FCD67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8130" y="21783261"/>
          <a:ext cx="1409369" cy="4942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1896718</xdr:colOff>
      <xdr:row>70</xdr:row>
      <xdr:rowOff>8282</xdr:rowOff>
    </xdr:from>
    <xdr:to>
      <xdr:col>1</xdr:col>
      <xdr:colOff>911668</xdr:colOff>
      <xdr:row>70</xdr:row>
      <xdr:rowOff>534370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6D7550-74B5-4209-8B1A-8D00B92EB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6718" y="16937934"/>
          <a:ext cx="1466602" cy="52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1689652</xdr:colOff>
      <xdr:row>33</xdr:row>
      <xdr:rowOff>24848</xdr:rowOff>
    </xdr:from>
    <xdr:to>
      <xdr:col>1</xdr:col>
      <xdr:colOff>706507</xdr:colOff>
      <xdr:row>33</xdr:row>
      <xdr:rowOff>550936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8958050-2730-4905-8BEC-41D4FC4C7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652" y="8796131"/>
          <a:ext cx="1464697" cy="522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32625-B942-4809-ADA0-F7DC342FA20C}">
  <dimension ref="A1:AO63"/>
  <sheetViews>
    <sheetView zoomScale="130" zoomScaleNormal="130" zoomScaleSheetLayoutView="106" workbookViewId="0">
      <selection activeCell="E15" sqref="E15"/>
    </sheetView>
  </sheetViews>
  <sheetFormatPr baseColWidth="10" defaultColWidth="11.42578125" defaultRowHeight="15" x14ac:dyDescent="0.25"/>
  <cols>
    <col min="1" max="1" width="2.7109375" style="5" customWidth="1"/>
    <col min="2" max="2" width="3.7109375" customWidth="1"/>
    <col min="3" max="3" width="19.7109375" customWidth="1"/>
    <col min="4" max="4" width="14.5703125" customWidth="1"/>
    <col min="5" max="6" width="20.7109375" customWidth="1"/>
    <col min="7" max="7" width="15.7109375" customWidth="1"/>
    <col min="8" max="8" width="3.7109375" customWidth="1"/>
    <col min="9" max="9" width="11.28515625" customWidth="1"/>
    <col min="10" max="10" width="17.42578125" customWidth="1"/>
    <col min="11" max="11" width="3.7109375" customWidth="1"/>
    <col min="12" max="13" width="11.42578125" style="5"/>
    <col min="14" max="14" width="11.42578125" style="5" customWidth="1"/>
    <col min="15" max="41" width="11.42578125" style="5"/>
  </cols>
  <sheetData>
    <row r="1" spans="2:11" s="5" customFormat="1" ht="15.75" thickBot="1" x14ac:dyDescent="0.3"/>
    <row r="2" spans="2:11" x14ac:dyDescent="0.25">
      <c r="B2" s="10"/>
      <c r="C2" s="11"/>
      <c r="D2" s="11"/>
      <c r="E2" s="11"/>
      <c r="F2" s="11"/>
      <c r="G2" s="11"/>
      <c r="H2" s="11"/>
      <c r="I2" s="11"/>
      <c r="J2" s="11"/>
      <c r="K2" s="12"/>
    </row>
    <row r="3" spans="2:11" x14ac:dyDescent="0.25">
      <c r="B3" s="4"/>
      <c r="C3" s="5"/>
      <c r="D3" s="5"/>
      <c r="E3" s="5"/>
      <c r="F3" s="5"/>
      <c r="G3" s="5"/>
      <c r="H3" s="5"/>
      <c r="I3" s="5"/>
      <c r="J3" s="5"/>
      <c r="K3" s="8"/>
    </row>
    <row r="4" spans="2:11" ht="15.75" thickBot="1" x14ac:dyDescent="0.3">
      <c r="B4" s="4"/>
      <c r="C4" s="5"/>
      <c r="D4" s="5"/>
      <c r="E4" s="5"/>
      <c r="F4" s="5"/>
      <c r="G4" s="5"/>
      <c r="H4" s="5"/>
      <c r="I4" s="5"/>
      <c r="J4" s="5"/>
      <c r="K4" s="8"/>
    </row>
    <row r="5" spans="2:11" ht="16.5" thickBot="1" x14ac:dyDescent="0.3">
      <c r="B5" s="4"/>
      <c r="C5" s="272" t="s">
        <v>517</v>
      </c>
      <c r="D5" s="273"/>
      <c r="E5" s="290"/>
      <c r="F5" s="291"/>
      <c r="G5" s="291"/>
      <c r="H5" s="291"/>
      <c r="I5" s="291"/>
      <c r="J5" s="292"/>
      <c r="K5" s="8"/>
    </row>
    <row r="6" spans="2:11" ht="16.5" thickBot="1" x14ac:dyDescent="0.3">
      <c r="B6" s="4"/>
      <c r="C6" s="274" t="s">
        <v>0</v>
      </c>
      <c r="D6" s="275"/>
      <c r="E6" s="290"/>
      <c r="F6" s="291"/>
      <c r="G6" s="291"/>
      <c r="H6" s="291"/>
      <c r="I6" s="291"/>
      <c r="J6" s="292"/>
      <c r="K6" s="8"/>
    </row>
    <row r="7" spans="2:11" ht="15.75" x14ac:dyDescent="0.25">
      <c r="B7" s="4"/>
      <c r="C7" s="193"/>
      <c r="D7" s="193"/>
      <c r="E7" s="194"/>
      <c r="F7" s="194"/>
      <c r="G7" s="194"/>
      <c r="H7" s="195"/>
      <c r="I7" s="195"/>
      <c r="J7" s="195"/>
      <c r="K7" s="8"/>
    </row>
    <row r="8" spans="2:11" ht="15.75" thickBot="1" x14ac:dyDescent="0.3">
      <c r="B8" s="4"/>
      <c r="C8" s="196"/>
      <c r="D8" s="196"/>
      <c r="E8" s="196"/>
      <c r="F8" s="196"/>
      <c r="G8" s="196"/>
      <c r="H8" s="5"/>
      <c r="I8" s="5"/>
      <c r="J8" s="5"/>
      <c r="K8" s="35"/>
    </row>
    <row r="9" spans="2:11" ht="24" customHeight="1" x14ac:dyDescent="0.25">
      <c r="B9" s="4"/>
      <c r="C9" s="284" t="s">
        <v>1</v>
      </c>
      <c r="D9" s="285"/>
      <c r="E9" s="282" t="s">
        <v>2</v>
      </c>
      <c r="F9" s="288" t="s">
        <v>3</v>
      </c>
      <c r="G9" s="5"/>
      <c r="H9" s="5"/>
      <c r="I9" s="5"/>
      <c r="J9" s="5"/>
      <c r="K9" s="35"/>
    </row>
    <row r="10" spans="2:11" ht="15.75" thickBot="1" x14ac:dyDescent="0.3">
      <c r="B10" s="4"/>
      <c r="C10" s="286"/>
      <c r="D10" s="287"/>
      <c r="E10" s="283"/>
      <c r="F10" s="289"/>
      <c r="G10" s="5"/>
      <c r="H10" s="5"/>
      <c r="I10" s="5"/>
      <c r="J10" s="5"/>
      <c r="K10" s="35"/>
    </row>
    <row r="11" spans="2:11" ht="24" customHeight="1" thickBot="1" x14ac:dyDescent="0.3">
      <c r="B11" s="4"/>
      <c r="C11" s="264" t="s">
        <v>358</v>
      </c>
      <c r="D11" s="265"/>
      <c r="E11" s="248"/>
      <c r="F11" s="252">
        <f>+Resumen!S3</f>
        <v>0</v>
      </c>
      <c r="G11" s="5"/>
      <c r="H11" s="5"/>
      <c r="I11" s="5"/>
      <c r="J11" s="5"/>
      <c r="K11" s="35"/>
    </row>
    <row r="12" spans="2:11" ht="24" customHeight="1" thickBot="1" x14ac:dyDescent="0.3">
      <c r="B12" s="4"/>
      <c r="C12" s="264" t="s">
        <v>359</v>
      </c>
      <c r="D12" s="265"/>
      <c r="E12" s="248"/>
      <c r="F12" s="252">
        <f>+Resumen!S8</f>
        <v>0</v>
      </c>
      <c r="G12" s="5"/>
      <c r="H12" s="276" t="s">
        <v>524</v>
      </c>
      <c r="I12" s="277"/>
      <c r="J12" s="278"/>
      <c r="K12" s="35"/>
    </row>
    <row r="13" spans="2:11" ht="24" customHeight="1" thickBot="1" x14ac:dyDescent="0.3">
      <c r="B13" s="4"/>
      <c r="C13" s="264" t="s">
        <v>6</v>
      </c>
      <c r="D13" s="265"/>
      <c r="E13" s="248"/>
      <c r="F13" s="252">
        <f>+Resumen!S21</f>
        <v>0</v>
      </c>
      <c r="G13" s="5"/>
      <c r="H13" s="279"/>
      <c r="I13" s="280"/>
      <c r="J13" s="281"/>
      <c r="K13" s="36"/>
    </row>
    <row r="14" spans="2:11" ht="24" customHeight="1" thickBot="1" x14ac:dyDescent="0.3">
      <c r="B14" s="4"/>
      <c r="C14" s="264" t="s">
        <v>5</v>
      </c>
      <c r="D14" s="265"/>
      <c r="E14" s="248"/>
      <c r="F14" s="252">
        <f>+Resumen!S26</f>
        <v>0</v>
      </c>
      <c r="G14" s="5"/>
      <c r="H14" s="266">
        <f>+F11+F12+F13+F14+F15+F16+F17+F18</f>
        <v>0</v>
      </c>
      <c r="I14" s="267"/>
      <c r="J14" s="268"/>
      <c r="K14" s="35"/>
    </row>
    <row r="15" spans="2:11" ht="24" customHeight="1" thickBot="1" x14ac:dyDescent="0.3">
      <c r="B15" s="4"/>
      <c r="C15" s="264" t="s">
        <v>360</v>
      </c>
      <c r="D15" s="265"/>
      <c r="E15" s="248"/>
      <c r="F15" s="252">
        <f>+Resumen!S47</f>
        <v>0</v>
      </c>
      <c r="G15" s="5"/>
      <c r="H15" s="269"/>
      <c r="I15" s="270"/>
      <c r="J15" s="271"/>
      <c r="K15" s="35"/>
    </row>
    <row r="16" spans="2:11" ht="24" customHeight="1" thickBot="1" x14ac:dyDescent="0.3">
      <c r="B16" s="4"/>
      <c r="C16" s="264" t="s">
        <v>4</v>
      </c>
      <c r="D16" s="265"/>
      <c r="E16" s="248"/>
      <c r="F16" s="252">
        <f>+Resumen!S59</f>
        <v>0</v>
      </c>
      <c r="G16" s="5"/>
      <c r="H16" s="5"/>
      <c r="I16" s="5"/>
      <c r="J16" s="5"/>
      <c r="K16" s="35"/>
    </row>
    <row r="17" spans="2:11" ht="24" customHeight="1" thickBot="1" x14ac:dyDescent="0.3">
      <c r="B17" s="4"/>
      <c r="C17" s="264" t="s">
        <v>361</v>
      </c>
      <c r="D17" s="265"/>
      <c r="E17" s="248"/>
      <c r="F17" s="252">
        <f>+Resumen!S71</f>
        <v>0</v>
      </c>
      <c r="G17" s="5"/>
      <c r="H17" s="5"/>
      <c r="I17" s="5"/>
      <c r="J17" s="5"/>
      <c r="K17" s="35"/>
    </row>
    <row r="18" spans="2:11" ht="15.75" thickBot="1" x14ac:dyDescent="0.3">
      <c r="B18" s="4"/>
      <c r="C18" s="264" t="s">
        <v>362</v>
      </c>
      <c r="D18" s="265"/>
      <c r="E18" s="248"/>
      <c r="F18" s="252">
        <f>+Resumen!S85</f>
        <v>0</v>
      </c>
      <c r="G18" s="196"/>
      <c r="H18" s="5"/>
      <c r="I18" s="5"/>
      <c r="J18" s="5"/>
      <c r="K18" s="35"/>
    </row>
    <row r="19" spans="2:11" x14ac:dyDescent="0.25">
      <c r="B19" s="4"/>
      <c r="C19" s="196"/>
      <c r="D19" s="196"/>
      <c r="E19" s="196"/>
      <c r="F19" s="196"/>
      <c r="G19" s="196"/>
      <c r="H19" s="5"/>
      <c r="I19" s="5"/>
      <c r="J19" s="5"/>
      <c r="K19" s="8"/>
    </row>
    <row r="20" spans="2:11" ht="15.75" thickBot="1" x14ac:dyDescent="0.3">
      <c r="B20" s="6"/>
      <c r="C20" s="197" t="s">
        <v>7</v>
      </c>
      <c r="D20" s="197" t="str">
        <f>+IF((E11+E12+E13+E14+E15+E16+E17+E18)=100%,"Los pesos ingresados son correctos!!","Verificar los pesos ingresados, la suma total de estos debe ser 100%")</f>
        <v>Verificar los pesos ingresados, la suma total de estos debe ser 100%</v>
      </c>
      <c r="E20" s="197"/>
      <c r="F20" s="197"/>
      <c r="G20" s="7"/>
      <c r="H20" s="7"/>
      <c r="I20" s="7"/>
      <c r="J20" s="7"/>
      <c r="K20" s="9"/>
    </row>
    <row r="21" spans="2:11" s="5" customFormat="1" x14ac:dyDescent="0.25"/>
    <row r="22" spans="2:11" s="5" customFormat="1" x14ac:dyDescent="0.25"/>
    <row r="23" spans="2:11" s="5" customFormat="1" x14ac:dyDescent="0.25"/>
    <row r="24" spans="2:11" s="5" customFormat="1" x14ac:dyDescent="0.25"/>
    <row r="25" spans="2:11" s="5" customFormat="1" x14ac:dyDescent="0.25"/>
    <row r="26" spans="2:11" s="5" customFormat="1" x14ac:dyDescent="0.25"/>
    <row r="27" spans="2:11" s="5" customFormat="1" x14ac:dyDescent="0.25"/>
    <row r="28" spans="2:11" s="5" customFormat="1" x14ac:dyDescent="0.25"/>
    <row r="29" spans="2:11" s="5" customFormat="1" x14ac:dyDescent="0.25"/>
    <row r="30" spans="2:11" s="5" customFormat="1" x14ac:dyDescent="0.25"/>
    <row r="31" spans="2:11" s="5" customFormat="1" x14ac:dyDescent="0.25"/>
    <row r="32" spans="2:11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</sheetData>
  <mergeCells count="17">
    <mergeCell ref="C5:D5"/>
    <mergeCell ref="C6:D6"/>
    <mergeCell ref="H12:J13"/>
    <mergeCell ref="C13:D13"/>
    <mergeCell ref="C11:D11"/>
    <mergeCell ref="E9:E10"/>
    <mergeCell ref="C9:D10"/>
    <mergeCell ref="F9:F10"/>
    <mergeCell ref="C12:D12"/>
    <mergeCell ref="E5:J5"/>
    <mergeCell ref="E6:J6"/>
    <mergeCell ref="C16:D16"/>
    <mergeCell ref="C18:D18"/>
    <mergeCell ref="H14:J15"/>
    <mergeCell ref="C14:D14"/>
    <mergeCell ref="C15:D15"/>
    <mergeCell ref="C17:D17"/>
  </mergeCells>
  <dataValidations count="1">
    <dataValidation type="list" allowBlank="1" showInputMessage="1" showErrorMessage="1" sqref="N13" xr:uid="{392DF059-F039-4217-8F93-F8373B88F9C6}">
      <formula1>$N$5:$N$12</formula1>
    </dataValidation>
  </dataValidations>
  <pageMargins left="0.25" right="0.25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8FD1F3-29F4-45F8-A170-582714C6BD8E}">
          <x14:formula1>
            <xm:f>Listas!$G$2:$G$9</xm:f>
          </x14:formula1>
          <xm:sqref>C11:D18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51E11-CF34-4099-9E93-B4728AD58DBD}">
  <dimension ref="A1:C82"/>
  <sheetViews>
    <sheetView topLeftCell="A58" zoomScale="115" zoomScaleNormal="115" workbookViewId="0">
      <selection activeCell="E75" sqref="E75"/>
    </sheetView>
  </sheetViews>
  <sheetFormatPr baseColWidth="10" defaultColWidth="11.42578125" defaultRowHeight="15" x14ac:dyDescent="0.25"/>
  <cols>
    <col min="1" max="1" width="35.7109375" customWidth="1"/>
    <col min="2" max="2" width="34.140625" customWidth="1"/>
    <col min="3" max="3" width="15.7109375" customWidth="1"/>
  </cols>
  <sheetData>
    <row r="1" spans="1:3" ht="15.75" thickBot="1" x14ac:dyDescent="0.3">
      <c r="A1" s="388" t="s">
        <v>93</v>
      </c>
      <c r="B1" s="388"/>
      <c r="C1" s="388"/>
    </row>
    <row r="2" spans="1:3" ht="15.75" thickBot="1" x14ac:dyDescent="0.3">
      <c r="A2" s="388"/>
      <c r="B2" s="388"/>
      <c r="C2" s="388"/>
    </row>
    <row r="3" spans="1:3" ht="24.95" customHeight="1" thickBot="1" x14ac:dyDescent="0.3">
      <c r="A3" s="409" t="s">
        <v>332</v>
      </c>
      <c r="B3" s="410"/>
      <c r="C3" s="245" t="s">
        <v>489</v>
      </c>
    </row>
    <row r="4" spans="1:3" ht="29.25" customHeight="1" thickBot="1" x14ac:dyDescent="0.3">
      <c r="A4" s="394" t="s">
        <v>323</v>
      </c>
      <c r="B4" s="394"/>
      <c r="C4" s="450"/>
    </row>
    <row r="5" spans="1:3" ht="30" customHeight="1" x14ac:dyDescent="0.25">
      <c r="A5" s="407" t="s">
        <v>324</v>
      </c>
      <c r="B5" s="408"/>
      <c r="C5" s="37"/>
    </row>
    <row r="6" spans="1:3" ht="42.75" customHeight="1" x14ac:dyDescent="0.25">
      <c r="A6" s="459" t="s">
        <v>523</v>
      </c>
      <c r="B6" s="460"/>
      <c r="C6" s="2"/>
    </row>
    <row r="7" spans="1:3" x14ac:dyDescent="0.25">
      <c r="A7" s="380" t="s">
        <v>69</v>
      </c>
      <c r="B7" s="381"/>
      <c r="C7" s="2">
        <f>IFERROR(1-(C5/C6),0)</f>
        <v>0</v>
      </c>
    </row>
    <row r="8" spans="1:3" x14ac:dyDescent="0.25">
      <c r="A8" s="380" t="s">
        <v>9</v>
      </c>
      <c r="B8" s="381"/>
      <c r="C8" s="2"/>
    </row>
    <row r="9" spans="1:3" x14ac:dyDescent="0.25">
      <c r="A9" s="429" t="s">
        <v>521</v>
      </c>
      <c r="B9" s="430"/>
      <c r="C9" s="431"/>
    </row>
    <row r="10" spans="1:3" ht="15.75" thickBot="1" x14ac:dyDescent="0.3">
      <c r="A10" s="432"/>
      <c r="B10" s="433"/>
      <c r="C10" s="434"/>
    </row>
    <row r="11" spans="1:3" ht="24.95" customHeight="1" thickBot="1" x14ac:dyDescent="0.3">
      <c r="A11" s="409" t="s">
        <v>331</v>
      </c>
      <c r="B11" s="410"/>
      <c r="C11" s="245" t="s">
        <v>490</v>
      </c>
    </row>
    <row r="12" spans="1:3" ht="30" customHeight="1" thickBot="1" x14ac:dyDescent="0.3">
      <c r="A12" s="394" t="s">
        <v>327</v>
      </c>
      <c r="B12" s="394"/>
      <c r="C12" s="450"/>
    </row>
    <row r="13" spans="1:3" ht="30" customHeight="1" x14ac:dyDescent="0.25">
      <c r="A13" s="407" t="s">
        <v>324</v>
      </c>
      <c r="B13" s="408"/>
      <c r="C13" s="37"/>
    </row>
    <row r="14" spans="1:3" ht="30" customHeight="1" x14ac:dyDescent="0.25">
      <c r="A14" s="402" t="s">
        <v>325</v>
      </c>
      <c r="B14" s="403"/>
      <c r="C14" s="2"/>
    </row>
    <row r="15" spans="1:3" x14ac:dyDescent="0.25">
      <c r="A15" s="380" t="s">
        <v>69</v>
      </c>
      <c r="B15" s="381"/>
      <c r="C15" s="2">
        <f>IFERROR(1-(C13/C14),0)</f>
        <v>0</v>
      </c>
    </row>
    <row r="16" spans="1:3" x14ac:dyDescent="0.25">
      <c r="A16" s="380" t="s">
        <v>9</v>
      </c>
      <c r="B16" s="381"/>
      <c r="C16" s="2"/>
    </row>
    <row r="17" spans="1:3" x14ac:dyDescent="0.25">
      <c r="A17" s="429" t="s">
        <v>521</v>
      </c>
      <c r="B17" s="430"/>
      <c r="C17" s="431"/>
    </row>
    <row r="18" spans="1:3" ht="28.15" customHeight="1" thickBot="1" x14ac:dyDescent="0.3">
      <c r="A18" s="432"/>
      <c r="B18" s="433"/>
      <c r="C18" s="434"/>
    </row>
    <row r="19" spans="1:3" ht="24.95" customHeight="1" thickBot="1" x14ac:dyDescent="0.3">
      <c r="A19" s="409" t="s">
        <v>330</v>
      </c>
      <c r="B19" s="410"/>
      <c r="C19" s="245" t="s">
        <v>491</v>
      </c>
    </row>
    <row r="20" spans="1:3" ht="30" customHeight="1" thickBot="1" x14ac:dyDescent="0.3">
      <c r="A20" s="394" t="s">
        <v>326</v>
      </c>
      <c r="B20" s="394"/>
      <c r="C20" s="450"/>
    </row>
    <row r="21" spans="1:3" ht="40.15" customHeight="1" x14ac:dyDescent="0.25">
      <c r="A21" s="407" t="s">
        <v>328</v>
      </c>
      <c r="B21" s="408"/>
      <c r="C21" s="37"/>
    </row>
    <row r="22" spans="1:3" ht="30" customHeight="1" x14ac:dyDescent="0.25">
      <c r="A22" s="402" t="s">
        <v>329</v>
      </c>
      <c r="B22" s="403"/>
      <c r="C22" s="2"/>
    </row>
    <row r="23" spans="1:3" x14ac:dyDescent="0.25">
      <c r="A23" s="380" t="s">
        <v>69</v>
      </c>
      <c r="B23" s="381"/>
      <c r="C23" s="2">
        <f>IFERROR(1-(C21/C22),0)</f>
        <v>0</v>
      </c>
    </row>
    <row r="24" spans="1:3" x14ac:dyDescent="0.25">
      <c r="A24" s="380" t="s">
        <v>9</v>
      </c>
      <c r="B24" s="381"/>
      <c r="C24" s="2"/>
    </row>
    <row r="25" spans="1:3" x14ac:dyDescent="0.25">
      <c r="A25" s="411" t="s">
        <v>36</v>
      </c>
      <c r="B25" s="412"/>
      <c r="C25" s="413"/>
    </row>
    <row r="26" spans="1:3" ht="15.75" thickBot="1" x14ac:dyDescent="0.3">
      <c r="A26" s="414"/>
      <c r="B26" s="415"/>
      <c r="C26" s="416"/>
    </row>
    <row r="27" spans="1:3" ht="15" customHeight="1" thickBot="1" x14ac:dyDescent="0.3">
      <c r="A27" s="388" t="s">
        <v>367</v>
      </c>
      <c r="B27" s="388"/>
      <c r="C27" s="440"/>
    </row>
    <row r="28" spans="1:3" ht="15" customHeight="1" thickBot="1" x14ac:dyDescent="0.3">
      <c r="A28" s="388"/>
      <c r="B28" s="388"/>
      <c r="C28" s="440"/>
    </row>
    <row r="29" spans="1:3" ht="24.95" customHeight="1" thickBot="1" x14ac:dyDescent="0.3">
      <c r="A29" s="409" t="s">
        <v>333</v>
      </c>
      <c r="B29" s="410"/>
      <c r="C29" s="244" t="s">
        <v>492</v>
      </c>
    </row>
    <row r="30" spans="1:3" ht="30" customHeight="1" thickBot="1" x14ac:dyDescent="0.3">
      <c r="A30" s="420" t="s">
        <v>334</v>
      </c>
      <c r="B30" s="421"/>
      <c r="C30" s="422"/>
    </row>
    <row r="31" spans="1:3" ht="15" customHeight="1" x14ac:dyDescent="0.25">
      <c r="A31" s="435" t="s">
        <v>335</v>
      </c>
      <c r="B31" s="436"/>
      <c r="C31" s="37"/>
    </row>
    <row r="32" spans="1:3" x14ac:dyDescent="0.25">
      <c r="A32" s="402" t="s">
        <v>336</v>
      </c>
      <c r="B32" s="403"/>
      <c r="C32" s="2"/>
    </row>
    <row r="33" spans="1:3" x14ac:dyDescent="0.25">
      <c r="A33" s="402" t="s">
        <v>337</v>
      </c>
      <c r="B33" s="403"/>
      <c r="C33" s="2"/>
    </row>
    <row r="34" spans="1:3" ht="45" customHeight="1" x14ac:dyDescent="0.25">
      <c r="A34" s="427" t="s">
        <v>113</v>
      </c>
      <c r="B34" s="428"/>
      <c r="C34" s="34">
        <v>1</v>
      </c>
    </row>
    <row r="35" spans="1:3" x14ac:dyDescent="0.25">
      <c r="A35" s="380" t="s">
        <v>9</v>
      </c>
      <c r="B35" s="381"/>
      <c r="C35" s="2"/>
    </row>
    <row r="36" spans="1:3" x14ac:dyDescent="0.25">
      <c r="A36" s="411" t="s">
        <v>36</v>
      </c>
      <c r="B36" s="412"/>
      <c r="C36" s="413"/>
    </row>
    <row r="37" spans="1:3" ht="15.75" thickBot="1" x14ac:dyDescent="0.3">
      <c r="A37" s="414"/>
      <c r="B37" s="415"/>
      <c r="C37" s="416"/>
    </row>
    <row r="38" spans="1:3" ht="24.95" customHeight="1" thickBot="1" x14ac:dyDescent="0.3">
      <c r="A38" s="409" t="s">
        <v>338</v>
      </c>
      <c r="B38" s="410"/>
      <c r="C38" s="244" t="s">
        <v>493</v>
      </c>
    </row>
    <row r="39" spans="1:3" ht="30" customHeight="1" thickBot="1" x14ac:dyDescent="0.3">
      <c r="A39" s="420" t="s">
        <v>339</v>
      </c>
      <c r="B39" s="421"/>
      <c r="C39" s="422"/>
    </row>
    <row r="40" spans="1:3" ht="30" customHeight="1" x14ac:dyDescent="0.25">
      <c r="A40" s="407" t="s">
        <v>340</v>
      </c>
      <c r="B40" s="408"/>
      <c r="C40" s="37"/>
    </row>
    <row r="41" spans="1:3" ht="30" customHeight="1" x14ac:dyDescent="0.25">
      <c r="A41" s="402" t="s">
        <v>341</v>
      </c>
      <c r="B41" s="403"/>
      <c r="C41" s="2"/>
    </row>
    <row r="42" spans="1:3" x14ac:dyDescent="0.25">
      <c r="A42" s="380" t="s">
        <v>34</v>
      </c>
      <c r="B42" s="381"/>
      <c r="C42" s="2">
        <f>IFERROR(C40/C41,0)</f>
        <v>0</v>
      </c>
    </row>
    <row r="43" spans="1:3" x14ac:dyDescent="0.25">
      <c r="A43" s="380" t="s">
        <v>9</v>
      </c>
      <c r="B43" s="381"/>
      <c r="C43" s="2"/>
    </row>
    <row r="44" spans="1:3" x14ac:dyDescent="0.25">
      <c r="A44" s="411" t="s">
        <v>36</v>
      </c>
      <c r="B44" s="412"/>
      <c r="C44" s="413"/>
    </row>
    <row r="45" spans="1:3" ht="15.75" thickBot="1" x14ac:dyDescent="0.3">
      <c r="A45" s="414"/>
      <c r="B45" s="415"/>
      <c r="C45" s="416"/>
    </row>
    <row r="46" spans="1:3" ht="15" customHeight="1" thickBot="1" x14ac:dyDescent="0.3">
      <c r="A46" s="388" t="s">
        <v>94</v>
      </c>
      <c r="B46" s="388"/>
      <c r="C46" s="440"/>
    </row>
    <row r="47" spans="1:3" ht="15" customHeight="1" thickBot="1" x14ac:dyDescent="0.3">
      <c r="A47" s="388"/>
      <c r="B47" s="388"/>
      <c r="C47" s="440"/>
    </row>
    <row r="48" spans="1:3" ht="24.95" customHeight="1" thickBot="1" x14ac:dyDescent="0.3">
      <c r="A48" s="409" t="s">
        <v>342</v>
      </c>
      <c r="B48" s="410"/>
      <c r="C48" s="244" t="s">
        <v>494</v>
      </c>
    </row>
    <row r="49" spans="1:3" ht="30" customHeight="1" thickBot="1" x14ac:dyDescent="0.3">
      <c r="A49" s="420" t="s">
        <v>343</v>
      </c>
      <c r="B49" s="421"/>
      <c r="C49" s="422"/>
    </row>
    <row r="50" spans="1:3" ht="30" customHeight="1" x14ac:dyDescent="0.25">
      <c r="A50" s="407" t="s">
        <v>344</v>
      </c>
      <c r="B50" s="408"/>
      <c r="C50" s="37"/>
    </row>
    <row r="51" spans="1:3" x14ac:dyDescent="0.25">
      <c r="A51" s="402" t="s">
        <v>345</v>
      </c>
      <c r="B51" s="403"/>
      <c r="C51" s="2"/>
    </row>
    <row r="52" spans="1:3" x14ac:dyDescent="0.25">
      <c r="A52" s="380" t="s">
        <v>34</v>
      </c>
      <c r="B52" s="381"/>
      <c r="C52" s="2">
        <f>IFERROR(C50/C51,0)</f>
        <v>0</v>
      </c>
    </row>
    <row r="53" spans="1:3" x14ac:dyDescent="0.25">
      <c r="A53" s="380" t="s">
        <v>9</v>
      </c>
      <c r="B53" s="381"/>
      <c r="C53" s="2"/>
    </row>
    <row r="54" spans="1:3" x14ac:dyDescent="0.25">
      <c r="A54" s="411" t="s">
        <v>36</v>
      </c>
      <c r="B54" s="412"/>
      <c r="C54" s="413"/>
    </row>
    <row r="55" spans="1:3" ht="15.75" thickBot="1" x14ac:dyDescent="0.3">
      <c r="A55" s="414"/>
      <c r="B55" s="415"/>
      <c r="C55" s="416"/>
    </row>
    <row r="56" spans="1:3" ht="24.95" customHeight="1" thickBot="1" x14ac:dyDescent="0.3">
      <c r="A56" s="409" t="s">
        <v>346</v>
      </c>
      <c r="B56" s="410"/>
      <c r="C56" s="244" t="s">
        <v>495</v>
      </c>
    </row>
    <row r="57" spans="1:3" ht="30" customHeight="1" thickBot="1" x14ac:dyDescent="0.3">
      <c r="A57" s="420" t="s">
        <v>347</v>
      </c>
      <c r="B57" s="421"/>
      <c r="C57" s="422"/>
    </row>
    <row r="58" spans="1:3" ht="30" customHeight="1" x14ac:dyDescent="0.25">
      <c r="A58" s="423" t="s">
        <v>348</v>
      </c>
      <c r="B58" s="424"/>
      <c r="C58" s="37"/>
    </row>
    <row r="59" spans="1:3" ht="30" customHeight="1" x14ac:dyDescent="0.25">
      <c r="A59" s="402" t="s">
        <v>349</v>
      </c>
      <c r="B59" s="403"/>
      <c r="C59" s="2"/>
    </row>
    <row r="60" spans="1:3" x14ac:dyDescent="0.25">
      <c r="A60" s="380" t="s">
        <v>34</v>
      </c>
      <c r="B60" s="381"/>
      <c r="C60" s="2">
        <f>IFERROR(C58/C59,0)</f>
        <v>0</v>
      </c>
    </row>
    <row r="61" spans="1:3" x14ac:dyDescent="0.25">
      <c r="A61" s="380" t="s">
        <v>9</v>
      </c>
      <c r="B61" s="381"/>
      <c r="C61" s="2"/>
    </row>
    <row r="62" spans="1:3" x14ac:dyDescent="0.25">
      <c r="A62" s="411" t="s">
        <v>36</v>
      </c>
      <c r="B62" s="412"/>
      <c r="C62" s="413"/>
    </row>
    <row r="63" spans="1:3" ht="15.75" thickBot="1" x14ac:dyDescent="0.3">
      <c r="A63" s="414"/>
      <c r="B63" s="415"/>
      <c r="C63" s="416"/>
    </row>
    <row r="64" spans="1:3" ht="24.95" customHeight="1" thickBot="1" x14ac:dyDescent="0.3">
      <c r="A64" s="409" t="s">
        <v>350</v>
      </c>
      <c r="B64" s="410"/>
      <c r="C64" s="244" t="s">
        <v>496</v>
      </c>
    </row>
    <row r="65" spans="1:3" ht="30" customHeight="1" thickBot="1" x14ac:dyDescent="0.3">
      <c r="A65" s="420" t="s">
        <v>352</v>
      </c>
      <c r="B65" s="421"/>
      <c r="C65" s="422"/>
    </row>
    <row r="66" spans="1:3" ht="30" customHeight="1" x14ac:dyDescent="0.25">
      <c r="A66" s="407" t="s">
        <v>353</v>
      </c>
      <c r="B66" s="408"/>
      <c r="C66" s="37"/>
    </row>
    <row r="67" spans="1:3" ht="30" customHeight="1" x14ac:dyDescent="0.25">
      <c r="A67" s="402" t="s">
        <v>354</v>
      </c>
      <c r="B67" s="403"/>
      <c r="C67" s="2"/>
    </row>
    <row r="68" spans="1:3" x14ac:dyDescent="0.25">
      <c r="A68" s="380" t="s">
        <v>34</v>
      </c>
      <c r="B68" s="381"/>
      <c r="C68" s="2">
        <f>IFERROR(C66/C67,0)</f>
        <v>0</v>
      </c>
    </row>
    <row r="69" spans="1:3" x14ac:dyDescent="0.25">
      <c r="A69" s="380" t="s">
        <v>9</v>
      </c>
      <c r="B69" s="381"/>
      <c r="C69" s="2"/>
    </row>
    <row r="70" spans="1:3" x14ac:dyDescent="0.25">
      <c r="A70" s="411" t="s">
        <v>36</v>
      </c>
      <c r="B70" s="412"/>
      <c r="C70" s="413"/>
    </row>
    <row r="71" spans="1:3" ht="15.75" thickBot="1" x14ac:dyDescent="0.3">
      <c r="A71" s="414"/>
      <c r="B71" s="415"/>
      <c r="C71" s="416"/>
    </row>
    <row r="72" spans="1:3" ht="24.95" customHeight="1" thickBot="1" x14ac:dyDescent="0.3">
      <c r="A72" s="409" t="s">
        <v>351</v>
      </c>
      <c r="B72" s="410"/>
      <c r="C72" s="244" t="s">
        <v>497</v>
      </c>
    </row>
    <row r="73" spans="1:3" ht="30" customHeight="1" thickBot="1" x14ac:dyDescent="0.3">
      <c r="A73" s="420" t="s">
        <v>355</v>
      </c>
      <c r="B73" s="421"/>
      <c r="C73" s="422"/>
    </row>
    <row r="74" spans="1:3" x14ac:dyDescent="0.25">
      <c r="A74" s="423" t="s">
        <v>356</v>
      </c>
      <c r="B74" s="424"/>
      <c r="C74" s="37"/>
    </row>
    <row r="75" spans="1:3" ht="30" customHeight="1" x14ac:dyDescent="0.25">
      <c r="A75" s="402" t="s">
        <v>357</v>
      </c>
      <c r="B75" s="403"/>
      <c r="C75" s="2"/>
    </row>
    <row r="76" spans="1:3" x14ac:dyDescent="0.25">
      <c r="A76" s="380" t="s">
        <v>34</v>
      </c>
      <c r="B76" s="381"/>
      <c r="C76" s="2">
        <f>IFERROR(C74/C75,0)</f>
        <v>0</v>
      </c>
    </row>
    <row r="77" spans="1:3" x14ac:dyDescent="0.25">
      <c r="A77" s="380" t="s">
        <v>9</v>
      </c>
      <c r="B77" s="381"/>
      <c r="C77" s="2"/>
    </row>
    <row r="78" spans="1:3" x14ac:dyDescent="0.25">
      <c r="A78" s="411" t="s">
        <v>36</v>
      </c>
      <c r="B78" s="412"/>
      <c r="C78" s="413"/>
    </row>
    <row r="79" spans="1:3" ht="15.75" thickBot="1" x14ac:dyDescent="0.3">
      <c r="A79" s="414"/>
      <c r="B79" s="415"/>
      <c r="C79" s="416"/>
    </row>
    <row r="80" spans="1:3" x14ac:dyDescent="0.25">
      <c r="A80" s="14"/>
      <c r="B80" s="14"/>
      <c r="C80" s="14"/>
    </row>
    <row r="81" spans="1:3" x14ac:dyDescent="0.25">
      <c r="A81" s="14"/>
      <c r="B81" s="14"/>
      <c r="C81" s="14"/>
    </row>
    <row r="82" spans="1:3" x14ac:dyDescent="0.25">
      <c r="A82" s="3" t="s">
        <v>67</v>
      </c>
    </row>
  </sheetData>
  <mergeCells count="67">
    <mergeCell ref="A16:B16"/>
    <mergeCell ref="A17:C18"/>
    <mergeCell ref="A15:B15"/>
    <mergeCell ref="A20:C20"/>
    <mergeCell ref="A21:B21"/>
    <mergeCell ref="A19:B19"/>
    <mergeCell ref="A38:B38"/>
    <mergeCell ref="A48:B48"/>
    <mergeCell ref="A27:C28"/>
    <mergeCell ref="A30:C30"/>
    <mergeCell ref="A34:B34"/>
    <mergeCell ref="A35:B35"/>
    <mergeCell ref="A36:C37"/>
    <mergeCell ref="A33:B33"/>
    <mergeCell ref="A22:B22"/>
    <mergeCell ref="A75:B75"/>
    <mergeCell ref="A76:B76"/>
    <mergeCell ref="A77:B77"/>
    <mergeCell ref="A78:C79"/>
    <mergeCell ref="A69:B69"/>
    <mergeCell ref="A70:C71"/>
    <mergeCell ref="A73:C73"/>
    <mergeCell ref="A74:B74"/>
    <mergeCell ref="A72:B72"/>
    <mergeCell ref="A65:C65"/>
    <mergeCell ref="A66:B66"/>
    <mergeCell ref="A67:B67"/>
    <mergeCell ref="A68:B68"/>
    <mergeCell ref="A64:B64"/>
    <mergeCell ref="A62:C63"/>
    <mergeCell ref="A51:B51"/>
    <mergeCell ref="A52:B52"/>
    <mergeCell ref="A53:B53"/>
    <mergeCell ref="A54:C55"/>
    <mergeCell ref="A57:C57"/>
    <mergeCell ref="A58:B58"/>
    <mergeCell ref="A59:B59"/>
    <mergeCell ref="A60:B60"/>
    <mergeCell ref="A61:B61"/>
    <mergeCell ref="A56:B56"/>
    <mergeCell ref="A50:B50"/>
    <mergeCell ref="A39:C39"/>
    <mergeCell ref="A40:B40"/>
    <mergeCell ref="A41:B41"/>
    <mergeCell ref="A42:B42"/>
    <mergeCell ref="A43:B43"/>
    <mergeCell ref="A44:C45"/>
    <mergeCell ref="A46:C47"/>
    <mergeCell ref="A49:C49"/>
    <mergeCell ref="A1:C2"/>
    <mergeCell ref="A4:C4"/>
    <mergeCell ref="A12:C12"/>
    <mergeCell ref="A13:B13"/>
    <mergeCell ref="A14:B14"/>
    <mergeCell ref="A5:B5"/>
    <mergeCell ref="A6:B6"/>
    <mergeCell ref="A7:B7"/>
    <mergeCell ref="A8:B8"/>
    <mergeCell ref="A9:C10"/>
    <mergeCell ref="A3:B3"/>
    <mergeCell ref="A11:B11"/>
    <mergeCell ref="A23:B23"/>
    <mergeCell ref="A24:B24"/>
    <mergeCell ref="A25:C26"/>
    <mergeCell ref="A31:B31"/>
    <mergeCell ref="A32:B32"/>
    <mergeCell ref="A29:B29"/>
  </mergeCells>
  <hyperlinks>
    <hyperlink ref="A82" location="Resumen!A41" display="Regresar a &quot;Resumen&quot;" xr:uid="{097717D9-5B06-42F1-B951-4DB7F4952FFA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67B32E-DF06-44D8-91B7-A5AE5541D222}">
          <x14:formula1>
            <xm:f>Listas!$E$2:$E$3</xm:f>
          </x14:formula1>
          <xm:sqref>C43 C61 C53 C77 C69 C8 C16 C24 C35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886AC-5EB3-4896-928B-E666E08EEE28}">
  <dimension ref="A1:G10"/>
  <sheetViews>
    <sheetView workbookViewId="0">
      <selection activeCell="I23" sqref="I23"/>
    </sheetView>
  </sheetViews>
  <sheetFormatPr baseColWidth="10" defaultColWidth="11.42578125" defaultRowHeight="15" x14ac:dyDescent="0.25"/>
  <cols>
    <col min="7" max="7" width="25.140625" bestFit="1" customWidth="1"/>
  </cols>
  <sheetData>
    <row r="1" spans="1:7" x14ac:dyDescent="0.25">
      <c r="A1" t="s">
        <v>23</v>
      </c>
      <c r="C1" t="s">
        <v>24</v>
      </c>
      <c r="E1" t="s">
        <v>30</v>
      </c>
      <c r="G1" t="s">
        <v>516</v>
      </c>
    </row>
    <row r="2" spans="1:7" x14ac:dyDescent="0.25">
      <c r="A2" t="s">
        <v>11</v>
      </c>
      <c r="C2" t="s">
        <v>25</v>
      </c>
      <c r="E2" t="s">
        <v>31</v>
      </c>
      <c r="G2" s="5" t="s">
        <v>358</v>
      </c>
    </row>
    <row r="3" spans="1:7" x14ac:dyDescent="0.25">
      <c r="A3" t="s">
        <v>10</v>
      </c>
      <c r="C3" t="s">
        <v>26</v>
      </c>
      <c r="E3" t="s">
        <v>32</v>
      </c>
      <c r="G3" s="5" t="s">
        <v>359</v>
      </c>
    </row>
    <row r="4" spans="1:7" x14ac:dyDescent="0.25">
      <c r="E4" t="s">
        <v>75</v>
      </c>
      <c r="G4" s="5" t="s">
        <v>6</v>
      </c>
    </row>
    <row r="5" spans="1:7" x14ac:dyDescent="0.25">
      <c r="G5" s="5" t="s">
        <v>5</v>
      </c>
    </row>
    <row r="6" spans="1:7" x14ac:dyDescent="0.25">
      <c r="G6" s="5" t="s">
        <v>360</v>
      </c>
    </row>
    <row r="7" spans="1:7" x14ac:dyDescent="0.25">
      <c r="G7" s="5" t="s">
        <v>4</v>
      </c>
    </row>
    <row r="8" spans="1:7" x14ac:dyDescent="0.25">
      <c r="G8" s="5" t="s">
        <v>361</v>
      </c>
    </row>
    <row r="9" spans="1:7" x14ac:dyDescent="0.25">
      <c r="G9" s="5" t="s">
        <v>362</v>
      </c>
    </row>
    <row r="10" spans="1:7" x14ac:dyDescent="0.25">
      <c r="G10" s="5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796FD-0E64-4D05-94CA-B4BB3D73AF5E}">
  <dimension ref="A1:T97"/>
  <sheetViews>
    <sheetView tabSelected="1" topLeftCell="A78" zoomScale="85" zoomScaleNormal="85" workbookViewId="0">
      <pane xSplit="3" topLeftCell="E1" activePane="topRight" state="frozen"/>
      <selection pane="topRight" activeCell="N104" sqref="N104"/>
    </sheetView>
  </sheetViews>
  <sheetFormatPr baseColWidth="10" defaultColWidth="11.42578125" defaultRowHeight="12" x14ac:dyDescent="0.2"/>
  <cols>
    <col min="1" max="1" width="22" style="40" customWidth="1"/>
    <col min="2" max="2" width="26.7109375" style="48" bestFit="1" customWidth="1"/>
    <col min="3" max="3" width="14.42578125" style="48" customWidth="1"/>
    <col min="4" max="4" width="37.5703125" style="40" customWidth="1"/>
    <col min="5" max="5" width="44.42578125" style="40" customWidth="1"/>
    <col min="6" max="6" width="12.85546875" style="40" customWidth="1"/>
    <col min="7" max="7" width="16.42578125" style="40" customWidth="1"/>
    <col min="8" max="8" width="21" style="40" customWidth="1"/>
    <col min="9" max="9" width="18.7109375" style="40" customWidth="1"/>
    <col min="10" max="10" width="17.5703125" style="40" customWidth="1"/>
    <col min="11" max="14" width="11.42578125" style="40"/>
    <col min="15" max="15" width="14.42578125" style="40" customWidth="1"/>
    <col min="16" max="16" width="12" style="40" bestFit="1" customWidth="1"/>
    <col min="17" max="17" width="17.140625" style="40" customWidth="1"/>
    <col min="18" max="18" width="14.7109375" style="249" customWidth="1"/>
    <col min="19" max="19" width="14.42578125" style="250" customWidth="1"/>
    <col min="20" max="16384" width="11.42578125" style="40"/>
  </cols>
  <sheetData>
    <row r="1" spans="1:20" ht="15.75" customHeight="1" thickBot="1" x14ac:dyDescent="0.25">
      <c r="A1" s="351" t="s">
        <v>516</v>
      </c>
      <c r="B1" s="351" t="s">
        <v>61</v>
      </c>
      <c r="C1" s="351" t="s">
        <v>498</v>
      </c>
      <c r="D1" s="351" t="s">
        <v>62</v>
      </c>
      <c r="E1" s="351" t="s">
        <v>41</v>
      </c>
      <c r="F1" s="293" t="s">
        <v>406</v>
      </c>
      <c r="G1" s="294"/>
      <c r="H1" s="353" t="s">
        <v>50</v>
      </c>
      <c r="I1" s="355" t="s">
        <v>45</v>
      </c>
      <c r="J1" s="39"/>
      <c r="K1" s="84" t="s">
        <v>44</v>
      </c>
      <c r="L1" s="349" t="s">
        <v>46</v>
      </c>
      <c r="M1" s="350"/>
      <c r="N1" s="347" t="s">
        <v>49</v>
      </c>
      <c r="O1" s="365" t="s">
        <v>518</v>
      </c>
      <c r="P1" s="345" t="s">
        <v>51</v>
      </c>
      <c r="Q1" s="357" t="s">
        <v>519</v>
      </c>
      <c r="R1" s="359" t="s">
        <v>63</v>
      </c>
      <c r="S1" s="363" t="s">
        <v>64</v>
      </c>
    </row>
    <row r="2" spans="1:20" ht="39" customHeight="1" thickBot="1" x14ac:dyDescent="0.25">
      <c r="A2" s="352"/>
      <c r="B2" s="352"/>
      <c r="C2" s="367"/>
      <c r="D2" s="352"/>
      <c r="E2" s="352"/>
      <c r="F2" s="204" t="s">
        <v>408</v>
      </c>
      <c r="G2" s="205" t="s">
        <v>410</v>
      </c>
      <c r="H2" s="354"/>
      <c r="I2" s="356"/>
      <c r="J2" s="124" t="s">
        <v>43</v>
      </c>
      <c r="K2" s="125" t="s">
        <v>42</v>
      </c>
      <c r="L2" s="182" t="s">
        <v>47</v>
      </c>
      <c r="M2" s="183" t="s">
        <v>48</v>
      </c>
      <c r="N2" s="348"/>
      <c r="O2" s="366"/>
      <c r="P2" s="346"/>
      <c r="Q2" s="358"/>
      <c r="R2" s="360"/>
      <c r="S2" s="364"/>
    </row>
    <row r="3" spans="1:20" ht="30" customHeight="1" thickBot="1" x14ac:dyDescent="0.25">
      <c r="A3" s="325" t="s">
        <v>499</v>
      </c>
      <c r="B3" s="41" t="str">
        <f>+AdecuacionFuncional!A1</f>
        <v>Completitud Funcional</v>
      </c>
      <c r="C3" s="41" t="str">
        <f>+AdecuacionFuncional!C3</f>
        <v>FCp-1-G</v>
      </c>
      <c r="D3" s="42" t="s">
        <v>77</v>
      </c>
      <c r="E3" s="43" t="str">
        <f>+AdecuacionFuncional!A4</f>
        <v>¿Qué proporción de las funciones especificadas se ha implementado?</v>
      </c>
      <c r="F3" s="206" t="s">
        <v>407</v>
      </c>
      <c r="G3" s="207" t="s">
        <v>409</v>
      </c>
      <c r="H3" s="38" t="s">
        <v>11</v>
      </c>
      <c r="I3" s="26" t="s">
        <v>11</v>
      </c>
      <c r="J3" s="27" t="s">
        <v>11</v>
      </c>
      <c r="K3" s="44" t="str">
        <f>+IF(J3="Si","X = 1 - A/B"," ")</f>
        <v>X = 1 - A/B</v>
      </c>
      <c r="L3" s="137">
        <f>+AdecuacionFuncional!C5</f>
        <v>0</v>
      </c>
      <c r="M3" s="138">
        <f>+AdecuacionFuncional!C6</f>
        <v>0</v>
      </c>
      <c r="N3" s="139">
        <f>+IFERROR(1-(L3/M3),0)</f>
        <v>0</v>
      </c>
      <c r="O3" s="140">
        <f>+IF(H3="Si",1/$H$7,0)</f>
        <v>0.33333333333333331</v>
      </c>
      <c r="P3" s="140">
        <f>+IF(AND((H3="Si"),(I3="Si")),1,0)</f>
        <v>1</v>
      </c>
      <c r="Q3" s="141">
        <f>+N3*O3*P3</f>
        <v>0</v>
      </c>
      <c r="R3" s="301">
        <f>+Indice!E11</f>
        <v>0</v>
      </c>
      <c r="S3" s="295">
        <f>+(SUM(Q3:Q6))*R3</f>
        <v>0</v>
      </c>
    </row>
    <row r="4" spans="1:20" ht="39.950000000000003" customHeight="1" thickBot="1" x14ac:dyDescent="0.25">
      <c r="A4" s="326"/>
      <c r="B4" s="41" t="str">
        <f>+AdecuacionFuncional!A11</f>
        <v>Corrección Funcional</v>
      </c>
      <c r="C4" s="41" t="str">
        <f>+AdecuacionFuncional!C13</f>
        <v>FCr-1-G</v>
      </c>
      <c r="D4" s="42" t="s">
        <v>79</v>
      </c>
      <c r="E4" s="43" t="str">
        <f>+AdecuacionFuncional!A14</f>
        <v>¿Qué proporción de funciones ofrece los resultados correctos?</v>
      </c>
      <c r="F4" s="206" t="s">
        <v>407</v>
      </c>
      <c r="G4" s="207" t="s">
        <v>409</v>
      </c>
      <c r="H4" s="38" t="s">
        <v>11</v>
      </c>
      <c r="I4" s="26" t="s">
        <v>11</v>
      </c>
      <c r="J4" s="27" t="s">
        <v>11</v>
      </c>
      <c r="K4" s="44" t="str">
        <f>+IF(J4="Si","X = 1 - A/B"," ")</f>
        <v>X = 1 - A/B</v>
      </c>
      <c r="L4" s="137">
        <f>+AdecuacionFuncional!C15</f>
        <v>0</v>
      </c>
      <c r="M4" s="138">
        <f>+AdecuacionFuncional!C16</f>
        <v>0</v>
      </c>
      <c r="N4" s="139">
        <f>+IFERROR(1-(L4/M4),0)</f>
        <v>0</v>
      </c>
      <c r="O4" s="140">
        <f>+IF(H4="Si",1/$H$7,0)</f>
        <v>0.33333333333333331</v>
      </c>
      <c r="P4" s="140">
        <f>+IF(AND((H4="Si"),(I4="Si")),1,0)</f>
        <v>1</v>
      </c>
      <c r="Q4" s="141">
        <f t="shared" ref="Q4:Q5" si="0">+N4*O4*P4</f>
        <v>0</v>
      </c>
      <c r="R4" s="302"/>
      <c r="S4" s="296"/>
    </row>
    <row r="5" spans="1:20" ht="39.950000000000003" customHeight="1" x14ac:dyDescent="0.2">
      <c r="A5" s="326"/>
      <c r="B5" s="361" t="str">
        <f>+AdecuacionFuncional!A21</f>
        <v>Pertinencia Funcional</v>
      </c>
      <c r="C5" s="198" t="str">
        <f>+AdecuacionFuncional!C23</f>
        <v>FAp-1-G</v>
      </c>
      <c r="D5" s="69" t="s">
        <v>98</v>
      </c>
      <c r="E5" s="54" t="str">
        <f>+AdecuacionFuncional!A24</f>
        <v>¿Qué proporción de las funciones requeridas por el usuario ofrece un resultado adecuado para lograr un objetivo de uso específico?</v>
      </c>
      <c r="F5" s="208" t="s">
        <v>407</v>
      </c>
      <c r="G5" s="209" t="s">
        <v>409</v>
      </c>
      <c r="H5" s="339" t="s">
        <v>11</v>
      </c>
      <c r="I5" s="18" t="s">
        <v>11</v>
      </c>
      <c r="J5" s="19" t="s">
        <v>11</v>
      </c>
      <c r="K5" s="135" t="str">
        <f>+IF(J5="Si","X = 1 - A/B"," ")</f>
        <v>X = 1 - A/B</v>
      </c>
      <c r="L5" s="136">
        <f>+AdecuacionFuncional!C25</f>
        <v>0</v>
      </c>
      <c r="M5" s="142">
        <f>+AdecuacionFuncional!C26</f>
        <v>0</v>
      </c>
      <c r="N5" s="143">
        <f>+IFERROR(1-(L5/M5),0)</f>
        <v>0</v>
      </c>
      <c r="O5" s="321">
        <f>+IF(H5="Si",1/$H$7,0)</f>
        <v>0.33333333333333331</v>
      </c>
      <c r="P5" s="144">
        <f>+IF(AND($H$5="Si",I5="Si"),(1/$T$5),0)</f>
        <v>0.5</v>
      </c>
      <c r="Q5" s="145">
        <f t="shared" si="0"/>
        <v>0</v>
      </c>
      <c r="R5" s="302"/>
      <c r="S5" s="296"/>
      <c r="T5" s="40">
        <f>+COUNTIF(I5:I6,"Si")</f>
        <v>2</v>
      </c>
    </row>
    <row r="6" spans="1:20" ht="39.950000000000003" customHeight="1" thickBot="1" x14ac:dyDescent="0.25">
      <c r="A6" s="327"/>
      <c r="B6" s="362"/>
      <c r="C6" s="85" t="str">
        <f>+AdecuacionFuncional!C31</f>
        <v>FAp-2-G</v>
      </c>
      <c r="D6" s="70" t="s">
        <v>99</v>
      </c>
      <c r="E6" s="63" t="str">
        <f>+AdecuacionFuncional!A32</f>
        <v>¿Qué proporción de las funciones requeridas por los usuarios para alcanzar sus objetivos ofrece un resultado adecuado?</v>
      </c>
      <c r="F6" s="210" t="s">
        <v>407</v>
      </c>
      <c r="G6" s="211" t="s">
        <v>409</v>
      </c>
      <c r="H6" s="340"/>
      <c r="I6" s="20" t="s">
        <v>11</v>
      </c>
      <c r="J6" s="21" t="s">
        <v>11</v>
      </c>
      <c r="K6" s="132" t="str">
        <f>+IF(J6="Si","Ver Fórmula"," ")</f>
        <v>Ver Fórmula</v>
      </c>
      <c r="L6" s="156" t="str">
        <f>+IF($K$6="Ver Fórmula","N/A","")</f>
        <v>N/A</v>
      </c>
      <c r="M6" s="157" t="str">
        <f>+IF($K$6="Ver Fórmula","N/A","")</f>
        <v>N/A</v>
      </c>
      <c r="N6" s="29">
        <v>0</v>
      </c>
      <c r="O6" s="323"/>
      <c r="P6" s="146">
        <f>+IF(AND($H$5="Si",I6="Si"),(1/$T$5),0)</f>
        <v>0.5</v>
      </c>
      <c r="Q6" s="147">
        <f>+N6*O5*P6</f>
        <v>0</v>
      </c>
      <c r="R6" s="303"/>
      <c r="S6" s="297"/>
    </row>
    <row r="7" spans="1:20" ht="12.75" thickBot="1" x14ac:dyDescent="0.25">
      <c r="F7" s="212"/>
      <c r="G7" s="212"/>
      <c r="H7" s="83">
        <f>+COUNTIF(H3:H6,"Si")</f>
        <v>3</v>
      </c>
      <c r="I7" s="79"/>
      <c r="J7" s="79"/>
      <c r="L7" s="79"/>
      <c r="M7" s="79"/>
      <c r="O7" s="50"/>
      <c r="P7" s="50"/>
      <c r="Q7" s="50"/>
    </row>
    <row r="8" spans="1:20" ht="35.1" customHeight="1" x14ac:dyDescent="0.2">
      <c r="A8" s="325" t="s">
        <v>399</v>
      </c>
      <c r="B8" s="304" t="str">
        <f>+EficienciaDeDesempeño!A1</f>
        <v>Comportamiento Temporal</v>
      </c>
      <c r="C8" s="224" t="str">
        <f>+EficienciaDeDesempeño!C3</f>
        <v>PTb-1-G</v>
      </c>
      <c r="D8" s="75" t="str">
        <f>+EficienciaDeDesempeño!A3</f>
        <v>Tiempo medio de respuesta</v>
      </c>
      <c r="E8" s="54" t="str">
        <f>+EficienciaDeDesempeño!A4</f>
        <v>¿Cuánto tiempo medio tarda el sistema en responder a una tarea del usuario o del sistema?</v>
      </c>
      <c r="F8" s="213" t="s">
        <v>407</v>
      </c>
      <c r="G8" s="213" t="s">
        <v>409</v>
      </c>
      <c r="H8" s="307" t="s">
        <v>11</v>
      </c>
      <c r="I8" s="18" t="s">
        <v>11</v>
      </c>
      <c r="J8" s="19" t="s">
        <v>11</v>
      </c>
      <c r="K8" s="129" t="str">
        <f>+IF(J8="Si","Ver Fórmula"," ")</f>
        <v>Ver Fórmula</v>
      </c>
      <c r="L8" s="98" t="str">
        <f>+IF(OR($J$8="No",$K$8="Ver Fórmula"),"N/A","")</f>
        <v>N/A</v>
      </c>
      <c r="M8" s="80" t="str">
        <f>+IF(OR($J$8="No",$K$8="Ver Fórmula"),"N/A","")</f>
        <v>N/A</v>
      </c>
      <c r="N8" s="96">
        <v>0</v>
      </c>
      <c r="O8" s="310">
        <f>+IF(H8="Si",1/$H$20,0)</f>
        <v>0.33333333333333331</v>
      </c>
      <c r="P8" s="144">
        <f>+IF(AND($H$8="Si",I8="Si"),(1/$T$8),0)</f>
        <v>0.2</v>
      </c>
      <c r="Q8" s="148">
        <f>+N8*O8*P8</f>
        <v>0</v>
      </c>
      <c r="R8" s="301">
        <f>+Indice!E12</f>
        <v>0</v>
      </c>
      <c r="S8" s="295">
        <f>+(SUM(Q8:Q19))*R8</f>
        <v>0</v>
      </c>
      <c r="T8" s="40">
        <f>+COUNTIF(I8:I12,"Si")</f>
        <v>5</v>
      </c>
    </row>
    <row r="9" spans="1:20" ht="35.1" customHeight="1" x14ac:dyDescent="0.2">
      <c r="A9" s="326"/>
      <c r="B9" s="305"/>
      <c r="C9" s="230" t="str">
        <f>+EficienciaDeDesempeño!C11</f>
        <v>PTb-2-G</v>
      </c>
      <c r="D9" s="76" t="str">
        <f>+EficienciaDeDesempeño!A11</f>
        <v>Adecuación del tiempo de respuesta</v>
      </c>
      <c r="E9" s="72" t="str">
        <f>+EficienciaDeDesempeño!A12</f>
        <v>¿En qué medida el tiempo de respuesta del sistema cumple el objetivo especificado?</v>
      </c>
      <c r="F9" s="214" t="s">
        <v>407</v>
      </c>
      <c r="G9" s="214" t="s">
        <v>411</v>
      </c>
      <c r="H9" s="308"/>
      <c r="I9" s="24" t="s">
        <v>11</v>
      </c>
      <c r="J9" s="25" t="s">
        <v>11</v>
      </c>
      <c r="K9" s="123" t="str">
        <f>+IF(J9="Si","X = A/B"," ")</f>
        <v>X = A/B</v>
      </c>
      <c r="L9" s="175">
        <f>+EficienciaDeDesempeño!C13</f>
        <v>0</v>
      </c>
      <c r="M9" s="176">
        <f>+EficienciaDeDesempeño!C14</f>
        <v>0</v>
      </c>
      <c r="N9" s="154">
        <f t="shared" ref="N9" si="1">+IFERROR(L9/M9,0)</f>
        <v>0</v>
      </c>
      <c r="O9" s="311"/>
      <c r="P9" s="149">
        <f t="shared" ref="P9:P12" si="2">+IF(AND($H$8="Si",I9="Si"),(1/$T$8),0)</f>
        <v>0.2</v>
      </c>
      <c r="Q9" s="150">
        <f>+N9*$O$8*P9</f>
        <v>0</v>
      </c>
      <c r="R9" s="302"/>
      <c r="S9" s="296"/>
    </row>
    <row r="10" spans="1:20" ht="35.1" customHeight="1" x14ac:dyDescent="0.2">
      <c r="A10" s="326"/>
      <c r="B10" s="305"/>
      <c r="C10" s="230" t="str">
        <f>+EficienciaDeDesempeño!C19</f>
        <v>PTb-3-G</v>
      </c>
      <c r="D10" s="76" t="str">
        <f>+EficienciaDeDesempeño!A19</f>
        <v>Tiempo medio de entrega</v>
      </c>
      <c r="E10" s="72" t="str">
        <f>+EficienciaDeDesempeño!A20</f>
        <v>¿Cuál es el tiempo medio que se tarda en completar un trabajo o un proceso asíncrono?</v>
      </c>
      <c r="F10" s="215" t="s">
        <v>407</v>
      </c>
      <c r="G10" s="214" t="s">
        <v>411</v>
      </c>
      <c r="H10" s="308"/>
      <c r="I10" s="30" t="s">
        <v>11</v>
      </c>
      <c r="J10" s="31" t="s">
        <v>11</v>
      </c>
      <c r="K10" s="130" t="str">
        <f>+IF(J10="Si","Ver Fórmula"," ")</f>
        <v>Ver Fórmula</v>
      </c>
      <c r="L10" s="110" t="str">
        <f>+IF($K$10="Ver Fórmula","N/A","")</f>
        <v>N/A</v>
      </c>
      <c r="M10" s="82" t="str">
        <f>+IF($K$10="Ver Fórmula","N/A","")</f>
        <v>N/A</v>
      </c>
      <c r="N10" s="111">
        <v>0</v>
      </c>
      <c r="O10" s="311"/>
      <c r="P10" s="151">
        <f t="shared" si="2"/>
        <v>0.2</v>
      </c>
      <c r="Q10" s="152">
        <f t="shared" ref="Q10:Q12" si="3">+N10*$O$8*P10</f>
        <v>0</v>
      </c>
      <c r="R10" s="302"/>
      <c r="S10" s="296"/>
    </row>
    <row r="11" spans="1:20" ht="35.1" customHeight="1" x14ac:dyDescent="0.2">
      <c r="A11" s="326"/>
      <c r="B11" s="305"/>
      <c r="C11" s="230" t="str">
        <f>+EficienciaDeDesempeño!C28</f>
        <v xml:space="preserve">PTb-4-G </v>
      </c>
      <c r="D11" s="76" t="str">
        <f>+EficienciaDeDesempeño!A28</f>
        <v>Adecuación del tiempo de entrega</v>
      </c>
      <c r="E11" s="72" t="str">
        <f>+EficienciaDeDesempeño!A29</f>
        <v>¿En qué medida el tiempo de entrega cumple los objetivos especificados?</v>
      </c>
      <c r="F11" s="214" t="s">
        <v>407</v>
      </c>
      <c r="G11" s="214" t="s">
        <v>411</v>
      </c>
      <c r="H11" s="308"/>
      <c r="I11" s="30" t="s">
        <v>11</v>
      </c>
      <c r="J11" s="31" t="s">
        <v>11</v>
      </c>
      <c r="K11" s="99" t="str">
        <f>+IF(J11="Si","X = A/B"," ")</f>
        <v>X = A/B</v>
      </c>
      <c r="L11" s="177">
        <f>+EficienciaDeDesempeño!C30</f>
        <v>0</v>
      </c>
      <c r="M11" s="178">
        <f>+EficienciaDeDesempeño!C14</f>
        <v>0</v>
      </c>
      <c r="N11" s="155">
        <f t="shared" ref="N11" si="4">+IFERROR(L11/M11,0)</f>
        <v>0</v>
      </c>
      <c r="O11" s="311"/>
      <c r="P11" s="149">
        <f t="shared" si="2"/>
        <v>0.2</v>
      </c>
      <c r="Q11" s="150">
        <f t="shared" si="3"/>
        <v>0</v>
      </c>
      <c r="R11" s="302"/>
      <c r="S11" s="296"/>
    </row>
    <row r="12" spans="1:20" ht="35.1" customHeight="1" thickBot="1" x14ac:dyDescent="0.25">
      <c r="A12" s="326"/>
      <c r="B12" s="305"/>
      <c r="C12" s="199" t="str">
        <f>+EficienciaDeDesempeño!C36</f>
        <v>PTb-5-G</v>
      </c>
      <c r="D12" s="94" t="str">
        <f>+EficienciaDeDesempeño!A36</f>
        <v>Rendimiento medio</v>
      </c>
      <c r="E12" s="46" t="str">
        <f>+EficienciaDeDesempeño!A37</f>
        <v>¿Cuál es el número medio de trabajos completados por unidad de tiempo?</v>
      </c>
      <c r="F12" s="215" t="s">
        <v>407</v>
      </c>
      <c r="G12" s="215" t="s">
        <v>411</v>
      </c>
      <c r="H12" s="308"/>
      <c r="I12" s="87" t="s">
        <v>11</v>
      </c>
      <c r="J12" s="90" t="s">
        <v>11</v>
      </c>
      <c r="K12" s="128" t="str">
        <f>+IF(J12="Si","Ver Fórmula"," ")</f>
        <v>Ver Fórmula</v>
      </c>
      <c r="L12" s="102" t="str">
        <f>+IF($K$12="Ver Fórmula","N/A","")</f>
        <v>N/A</v>
      </c>
      <c r="M12" s="103" t="str">
        <f>+IF($K$12="Ver Fórmula","N/A","")</f>
        <v>N/A</v>
      </c>
      <c r="N12" s="104">
        <v>0</v>
      </c>
      <c r="O12" s="311"/>
      <c r="P12" s="151">
        <f t="shared" si="2"/>
        <v>0.2</v>
      </c>
      <c r="Q12" s="152">
        <f t="shared" si="3"/>
        <v>0</v>
      </c>
      <c r="R12" s="302"/>
      <c r="S12" s="296"/>
    </row>
    <row r="13" spans="1:20" ht="39.950000000000003" customHeight="1" x14ac:dyDescent="0.2">
      <c r="A13" s="326"/>
      <c r="B13" s="376" t="str">
        <f>+EficienciaDeDesempeño!A45</f>
        <v>Utilización  de recursos</v>
      </c>
      <c r="C13" s="225" t="str">
        <f>+EficienciaDeDesempeño!C47</f>
        <v>PRu-1-G</v>
      </c>
      <c r="D13" s="53" t="str">
        <f>+EficienciaDeDesempeño!A47</f>
        <v>Utilización media del procesador</v>
      </c>
      <c r="E13" s="54" t="str">
        <f>+EficienciaDeDesempeño!A48</f>
        <v>¿Cuánto tiempo de procesador se utiliza para ejecutar un determinado conjunto de tareas en comparación con el tiempo de operación?</v>
      </c>
      <c r="F13" s="208" t="s">
        <v>413</v>
      </c>
      <c r="G13" s="208" t="s">
        <v>409</v>
      </c>
      <c r="H13" s="339" t="s">
        <v>11</v>
      </c>
      <c r="I13" s="18" t="s">
        <v>11</v>
      </c>
      <c r="J13" s="19" t="s">
        <v>11</v>
      </c>
      <c r="K13" s="131" t="str">
        <f>+IF(J13="Si","Ver Fórmula"," ")</f>
        <v>Ver Fórmula</v>
      </c>
      <c r="L13" s="95" t="str">
        <f t="shared" ref="L13:M15" si="5">+IF($K$13="Ver Fórmula","N/A","")</f>
        <v>N/A</v>
      </c>
      <c r="M13" s="77" t="str">
        <f t="shared" si="5"/>
        <v>N/A</v>
      </c>
      <c r="N13" s="96">
        <v>0</v>
      </c>
      <c r="O13" s="321">
        <f>+IF(H13="Si",1/$H$20,0)</f>
        <v>0.33333333333333331</v>
      </c>
      <c r="P13" s="144">
        <f>+IF(AND($H$13="Si",I13="Si"),(1/$T$13),0)</f>
        <v>0.25</v>
      </c>
      <c r="Q13" s="148">
        <f>+N13*$O$13*P13</f>
        <v>0</v>
      </c>
      <c r="R13" s="302"/>
      <c r="S13" s="296"/>
      <c r="T13" s="40">
        <f>+COUNTIF(I13:I16,"Si")</f>
        <v>4</v>
      </c>
    </row>
    <row r="14" spans="1:20" ht="39.950000000000003" customHeight="1" x14ac:dyDescent="0.2">
      <c r="A14" s="326"/>
      <c r="B14" s="305"/>
      <c r="C14" s="230" t="str">
        <f>+EficienciaDeDesempeño!C56</f>
        <v>PRu-2-G</v>
      </c>
      <c r="D14" s="105" t="str">
        <f>+EficienciaDeDesempeño!A56</f>
        <v>Utilización media de la memoria</v>
      </c>
      <c r="E14" s="72" t="str">
        <f>+EficienciaDeDesempeño!A57</f>
        <v>¿Qué cantidad de memoria se utiliza para ejecutar un conjunto determinado de tareas en comparación con la memoria disponible?</v>
      </c>
      <c r="F14" s="216" t="s">
        <v>413</v>
      </c>
      <c r="G14" s="216" t="s">
        <v>411</v>
      </c>
      <c r="H14" s="377"/>
      <c r="I14" s="30" t="s">
        <v>11</v>
      </c>
      <c r="J14" s="30" t="s">
        <v>11</v>
      </c>
      <c r="K14" s="127" t="str">
        <f>+IF(J14="Si","Ver Fórmula"," ")</f>
        <v>Ver Fórmula</v>
      </c>
      <c r="L14" s="32" t="str">
        <f t="shared" si="5"/>
        <v>N/A</v>
      </c>
      <c r="M14" s="82" t="str">
        <f t="shared" si="5"/>
        <v>N/A</v>
      </c>
      <c r="N14" s="111">
        <v>0</v>
      </c>
      <c r="O14" s="322"/>
      <c r="P14" s="149">
        <f t="shared" ref="P14:P16" si="6">+IF(AND($H$13="Si",I14="Si"),(1/$T$13),0)</f>
        <v>0.25</v>
      </c>
      <c r="Q14" s="150">
        <f t="shared" ref="Q14:Q16" si="7">+N14*$O$13*P14</f>
        <v>0</v>
      </c>
      <c r="R14" s="302"/>
      <c r="S14" s="296"/>
    </row>
    <row r="15" spans="1:20" ht="50.1" customHeight="1" x14ac:dyDescent="0.2">
      <c r="A15" s="326"/>
      <c r="B15" s="305"/>
      <c r="C15" s="201" t="str">
        <f>+EficienciaDeDesempeño!C65</f>
        <v>PRu-3-G</v>
      </c>
      <c r="D15" s="100" t="str">
        <f>+EficienciaDeDesempeño!A65</f>
        <v>Utilización media del dispositivo de E/S</v>
      </c>
      <c r="E15" s="46" t="str">
        <f>+EficienciaDeDesempeño!A66</f>
        <v>¿Cuánto tiempo de ocupación del dispositivo de E/S se utiliza para realizar un determinado conjunto de tareas en comparación con el tiempo de operación de E/S?</v>
      </c>
      <c r="F15" s="217" t="s">
        <v>413</v>
      </c>
      <c r="G15" s="214" t="s">
        <v>411</v>
      </c>
      <c r="H15" s="377"/>
      <c r="I15" s="22" t="s">
        <v>11</v>
      </c>
      <c r="J15" s="23" t="s">
        <v>11</v>
      </c>
      <c r="K15" s="133" t="str">
        <f>+IF(J15="Si","Ver Fórmula"," ")</f>
        <v>Ver Fórmula</v>
      </c>
      <c r="L15" s="107" t="str">
        <f t="shared" si="5"/>
        <v>N/A</v>
      </c>
      <c r="M15" s="81" t="str">
        <f t="shared" si="5"/>
        <v>N/A</v>
      </c>
      <c r="N15" s="108">
        <v>0</v>
      </c>
      <c r="O15" s="322"/>
      <c r="P15" s="149">
        <f t="shared" si="6"/>
        <v>0.25</v>
      </c>
      <c r="Q15" s="150">
        <f t="shared" si="7"/>
        <v>0</v>
      </c>
      <c r="R15" s="302"/>
      <c r="S15" s="296"/>
    </row>
    <row r="16" spans="1:20" ht="39.950000000000003" customHeight="1" thickBot="1" x14ac:dyDescent="0.25">
      <c r="A16" s="326"/>
      <c r="B16" s="362"/>
      <c r="C16" s="226" t="str">
        <f>+EficienciaDeDesempeño!C74</f>
        <v>PRu-4-S</v>
      </c>
      <c r="D16" s="55" t="str">
        <f>+EficienciaDeDesempeño!A74</f>
        <v>Utilización del ancho de banda</v>
      </c>
      <c r="E16" s="56" t="str">
        <f>+EficienciaDeDesempeño!A75</f>
        <v>¿Qué proporción del ancho de banda disponible se utiliza para realizar un determinado conjunto de tareas?</v>
      </c>
      <c r="F16" s="218" t="s">
        <v>413</v>
      </c>
      <c r="G16" s="218" t="s">
        <v>414</v>
      </c>
      <c r="H16" s="340"/>
      <c r="I16" s="20" t="s">
        <v>11</v>
      </c>
      <c r="J16" s="21" t="s">
        <v>11</v>
      </c>
      <c r="K16" s="106" t="str">
        <f>+IF(J16="Si","X = A/B"," ")</f>
        <v>X = A/B</v>
      </c>
      <c r="L16" s="179">
        <f>+EficienciaDeDesempeño!C76</f>
        <v>0</v>
      </c>
      <c r="M16" s="157">
        <f>+EficienciaDeDesempeño!C77</f>
        <v>0</v>
      </c>
      <c r="N16" s="158">
        <f t="shared" ref="N16:N19" si="8">+IFERROR(L16/M16,0)</f>
        <v>0</v>
      </c>
      <c r="O16" s="323"/>
      <c r="P16" s="153">
        <f t="shared" si="6"/>
        <v>0.25</v>
      </c>
      <c r="Q16" s="147">
        <f t="shared" si="7"/>
        <v>0</v>
      </c>
      <c r="R16" s="302"/>
      <c r="S16" s="296"/>
    </row>
    <row r="17" spans="1:20" ht="39.950000000000003" customHeight="1" x14ac:dyDescent="0.2">
      <c r="A17" s="326"/>
      <c r="B17" s="361" t="str">
        <f>+EficienciaDeDesempeño!A82</f>
        <v>Capacidad</v>
      </c>
      <c r="C17" s="227" t="str">
        <f>+EficienciaDeDesempeño!C84</f>
        <v>PCa-1-G</v>
      </c>
      <c r="D17" s="58" t="str">
        <f>+EficienciaDeDesempeño!A84</f>
        <v>Capacidad de procesamiento de transacciones</v>
      </c>
      <c r="E17" s="59" t="str">
        <f>+EficienciaDeDesempeño!A85</f>
        <v>¿Cuántas transacciones se pueden procesar por unidad de tiempo?</v>
      </c>
      <c r="F17" s="215" t="s">
        <v>407</v>
      </c>
      <c r="G17" s="215" t="s">
        <v>411</v>
      </c>
      <c r="H17" s="307" t="s">
        <v>11</v>
      </c>
      <c r="I17" s="18" t="s">
        <v>11</v>
      </c>
      <c r="J17" s="19" t="s">
        <v>11</v>
      </c>
      <c r="K17" s="47" t="str">
        <f>+IF(J17="Si","X=A/B"," ")</f>
        <v>X=A/B</v>
      </c>
      <c r="L17" s="136">
        <f>+EficienciaDeDesempeño!C86</f>
        <v>0</v>
      </c>
      <c r="M17" s="142">
        <f>+EficienciaDeDesempeño!C87</f>
        <v>0</v>
      </c>
      <c r="N17" s="159">
        <f t="shared" si="8"/>
        <v>0</v>
      </c>
      <c r="O17" s="310">
        <f>+IF(H17="Si",1/$H$20,0)</f>
        <v>0.33333333333333331</v>
      </c>
      <c r="P17" s="144">
        <f>+IF(AND($H$17="Si",I17="Si"),(1/$T$17),0)</f>
        <v>0.33333333333333331</v>
      </c>
      <c r="Q17" s="148">
        <f>+N17*$O$17*P17</f>
        <v>0</v>
      </c>
      <c r="R17" s="302"/>
      <c r="S17" s="296"/>
      <c r="T17" s="40">
        <f>+COUNTIF(I17:I19,"Si")</f>
        <v>3</v>
      </c>
    </row>
    <row r="18" spans="1:20" ht="39.950000000000003" customHeight="1" x14ac:dyDescent="0.2">
      <c r="A18" s="326"/>
      <c r="B18" s="305"/>
      <c r="C18" s="201" t="str">
        <f>+EficienciaDeDesempeño!C92</f>
        <v>PCa-2-G</v>
      </c>
      <c r="D18" s="100" t="str">
        <f>+EficienciaDeDesempeño!A92</f>
        <v>Capacidad de acceso de los usuarios</v>
      </c>
      <c r="E18" s="46" t="str">
        <f>+EficienciaDeDesempeño!A93</f>
        <v>¿Cuántos usuarios pueden acceder simultáneamente al sistema en un momento determinado?</v>
      </c>
      <c r="F18" s="214" t="s">
        <v>407</v>
      </c>
      <c r="G18" s="214" t="s">
        <v>411</v>
      </c>
      <c r="H18" s="308"/>
      <c r="I18" s="22" t="s">
        <v>11</v>
      </c>
      <c r="J18" s="30" t="s">
        <v>11</v>
      </c>
      <c r="K18" s="126" t="str">
        <f>+IF(J18="Si","Ver Fórmula"," ")</f>
        <v>Ver Fórmula</v>
      </c>
      <c r="L18" s="110" t="str">
        <f>+IF($K$13="Ver Fórmula","N/A","")</f>
        <v>N/A</v>
      </c>
      <c r="M18" s="82" t="str">
        <f>+IF($K$13="Ver Fórmula","N/A","")</f>
        <v>N/A</v>
      </c>
      <c r="N18" s="108">
        <v>0</v>
      </c>
      <c r="O18" s="311"/>
      <c r="P18" s="149">
        <f>+IF(AND($H$17="Si",I18="Si"),(1/$T$17),0)</f>
        <v>0.33333333333333331</v>
      </c>
      <c r="Q18" s="150">
        <f>+N18*$O$17*P18</f>
        <v>0</v>
      </c>
      <c r="R18" s="302"/>
      <c r="S18" s="296"/>
    </row>
    <row r="19" spans="1:20" ht="39.950000000000003" customHeight="1" thickBot="1" x14ac:dyDescent="0.25">
      <c r="A19" s="327"/>
      <c r="B19" s="362"/>
      <c r="C19" s="226" t="str">
        <f>+EficienciaDeDesempeño!C100</f>
        <v>PCa-3-S</v>
      </c>
      <c r="D19" s="55" t="str">
        <f>+EficienciaDeDesempeño!A100</f>
        <v>Adecuación del acceso de los usuarios</v>
      </c>
      <c r="E19" s="56" t="str">
        <f>+EficienciaDeDesempeño!A101</f>
        <v>¿Cuántos usuarios se pueden añadir con éxito por unidad de tiempo?</v>
      </c>
      <c r="F19" s="211" t="s">
        <v>413</v>
      </c>
      <c r="G19" s="211" t="s">
        <v>414</v>
      </c>
      <c r="H19" s="309"/>
      <c r="I19" s="88" t="s">
        <v>11</v>
      </c>
      <c r="J19" s="28" t="s">
        <v>11</v>
      </c>
      <c r="K19" s="64" t="str">
        <f t="shared" ref="K19" si="9">+IF(J19="Si","X=A/B"," ")</f>
        <v>X=A/B</v>
      </c>
      <c r="L19" s="180">
        <f>+EficienciaDeDesempeño!C102</f>
        <v>0</v>
      </c>
      <c r="M19" s="181">
        <f>+EficienciaDeDesempeño!C103</f>
        <v>0</v>
      </c>
      <c r="N19" s="160">
        <f t="shared" si="8"/>
        <v>0</v>
      </c>
      <c r="O19" s="312"/>
      <c r="P19" s="153">
        <f>+IF(AND($H$17="Si",I19="Si"),(1/$T$17),0)</f>
        <v>0.33333333333333331</v>
      </c>
      <c r="Q19" s="147">
        <f>+N19*$O$17*P19</f>
        <v>0</v>
      </c>
      <c r="R19" s="303"/>
      <c r="S19" s="297"/>
    </row>
    <row r="20" spans="1:20" ht="12.75" thickBot="1" x14ac:dyDescent="0.25">
      <c r="A20" s="65"/>
      <c r="F20" s="212"/>
      <c r="G20" s="212"/>
      <c r="H20" s="83">
        <f>+COUNTIF(H8:H19,"Si")</f>
        <v>3</v>
      </c>
      <c r="I20" s="83"/>
      <c r="J20" s="79"/>
      <c r="L20" s="79"/>
      <c r="M20" s="79"/>
      <c r="O20" s="50"/>
      <c r="P20" s="50"/>
      <c r="Q20" s="50"/>
    </row>
    <row r="21" spans="1:20" ht="35.1" customHeight="1" thickBot="1" x14ac:dyDescent="0.25">
      <c r="A21" s="298" t="s">
        <v>39</v>
      </c>
      <c r="B21" s="41" t="str">
        <f>+Compatibilidad!A1</f>
        <v>Coexistencia</v>
      </c>
      <c r="C21" s="41" t="str">
        <f>+Compatibilidad!C3</f>
        <v>CCo-1-G</v>
      </c>
      <c r="D21" s="67" t="str">
        <f>+Compatibilidad!A3</f>
        <v>Coexistencia con otros productos</v>
      </c>
      <c r="E21" s="43" t="s">
        <v>55</v>
      </c>
      <c r="F21" s="207" t="s">
        <v>413</v>
      </c>
      <c r="G21" s="207" t="s">
        <v>409</v>
      </c>
      <c r="H21" s="16" t="s">
        <v>11</v>
      </c>
      <c r="I21" s="18" t="s">
        <v>11</v>
      </c>
      <c r="J21" s="19" t="s">
        <v>11</v>
      </c>
      <c r="K21" s="47" t="str">
        <f>+IF(J21="Si","X=A/B"," ")</f>
        <v>X=A/B</v>
      </c>
      <c r="L21" s="184">
        <f>+Compatibilidad!C5</f>
        <v>0</v>
      </c>
      <c r="M21" s="185">
        <f>+Compatibilidad!C6</f>
        <v>0</v>
      </c>
      <c r="N21" s="172">
        <f>+IFERROR(L21/M21,0)</f>
        <v>0</v>
      </c>
      <c r="O21" s="161">
        <f>+IF(H21="Si",1/$H$25,0)</f>
        <v>0.5</v>
      </c>
      <c r="P21" s="161">
        <f>+IF(AND((H21="Si"),(I21="Si")),1,0)</f>
        <v>1</v>
      </c>
      <c r="Q21" s="145">
        <f>+N21*$O$21*P21</f>
        <v>0</v>
      </c>
      <c r="R21" s="373">
        <f>+Indice!E13</f>
        <v>0</v>
      </c>
      <c r="S21" s="295">
        <f>+SUM(Q21:Q24)*R21</f>
        <v>0</v>
      </c>
    </row>
    <row r="22" spans="1:20" ht="39.950000000000003" customHeight="1" x14ac:dyDescent="0.2">
      <c r="A22" s="299"/>
      <c r="B22" s="361" t="str">
        <f>+Compatibilidad!A11</f>
        <v>Interoperabilidad</v>
      </c>
      <c r="C22" s="227" t="str">
        <f>+Compatibilidad!C13</f>
        <v>CIn-1-G</v>
      </c>
      <c r="D22" s="58" t="str">
        <f>+Compatibilidad!A13</f>
        <v>Intercambiabilidad de formatos de datos</v>
      </c>
      <c r="E22" s="59" t="str">
        <f>+Compatibilidad!A14</f>
        <v>¿Qué proporción de los formatos de datos especificados es intercambiable con otros programas o sistemas?</v>
      </c>
      <c r="F22" s="215" t="s">
        <v>407</v>
      </c>
      <c r="G22" s="215" t="s">
        <v>409</v>
      </c>
      <c r="H22" s="307" t="s">
        <v>11</v>
      </c>
      <c r="I22" s="18" t="s">
        <v>11</v>
      </c>
      <c r="J22" s="19" t="s">
        <v>11</v>
      </c>
      <c r="K22" s="47" t="str">
        <f>+IF(J22="Si","X=A/B"," ")</f>
        <v>X=A/B</v>
      </c>
      <c r="L22" s="136">
        <f>+Compatibilidad!C15</f>
        <v>0</v>
      </c>
      <c r="M22" s="142">
        <f>+Compatibilidad!C16</f>
        <v>0</v>
      </c>
      <c r="N22" s="253">
        <f t="shared" ref="N22:N24" si="10">+IFERROR(L22/M22,0)</f>
        <v>0</v>
      </c>
      <c r="O22" s="310">
        <f>+IF(H22="Si",1/$H$25,0)</f>
        <v>0.5</v>
      </c>
      <c r="P22" s="144">
        <f>+IF(AND($H$22="Si",I22="Si"),(1/$T$22),0)</f>
        <v>0.33333333333333331</v>
      </c>
      <c r="Q22" s="145">
        <f>+N22*$O$22*P22</f>
        <v>0</v>
      </c>
      <c r="R22" s="374"/>
      <c r="S22" s="296"/>
      <c r="T22" s="40">
        <f>+COUNTIF(I22:I24,"Si")</f>
        <v>3</v>
      </c>
    </row>
    <row r="23" spans="1:20" ht="35.1" customHeight="1" x14ac:dyDescent="0.2">
      <c r="A23" s="299"/>
      <c r="B23" s="305"/>
      <c r="C23" s="201" t="str">
        <f>+Compatibilidad!C21</f>
        <v>CIn-2-G</v>
      </c>
      <c r="D23" s="100" t="str">
        <f>+Compatibilidad!A21</f>
        <v>Suficiencia del protocolo de intercambio de datos</v>
      </c>
      <c r="E23" s="46" t="str">
        <f>+Compatibilidad!A22</f>
        <v>¿Qué proporción de los protocolos de intercambio de datos especificados es compatible?</v>
      </c>
      <c r="F23" s="214" t="s">
        <v>407</v>
      </c>
      <c r="G23" s="214" t="s">
        <v>411</v>
      </c>
      <c r="H23" s="308"/>
      <c r="I23" s="30" t="s">
        <v>11</v>
      </c>
      <c r="J23" s="31" t="s">
        <v>11</v>
      </c>
      <c r="K23" s="73" t="str">
        <f>+IF(J23="Si","X=A/B"," ")</f>
        <v>X=A/B</v>
      </c>
      <c r="L23" s="177">
        <f>+Compatibilidad!C23</f>
        <v>0</v>
      </c>
      <c r="M23" s="178">
        <f>+Compatibilidad!C24</f>
        <v>0</v>
      </c>
      <c r="N23" s="173">
        <f t="shared" si="10"/>
        <v>0</v>
      </c>
      <c r="O23" s="311"/>
      <c r="P23" s="149">
        <f>+IF(AND($H$22="Si",I23="Si"),(1/$T$22),0)</f>
        <v>0.33333333333333331</v>
      </c>
      <c r="Q23" s="150">
        <f>+N23*$O$22*P23</f>
        <v>0</v>
      </c>
      <c r="R23" s="374"/>
      <c r="S23" s="296"/>
    </row>
    <row r="24" spans="1:20" ht="39.950000000000003" customHeight="1" thickBot="1" x14ac:dyDescent="0.25">
      <c r="A24" s="300"/>
      <c r="B24" s="362"/>
      <c r="C24" s="226" t="str">
        <f>+Compatibilidad!C29</f>
        <v>CIn-3-S</v>
      </c>
      <c r="D24" s="55" t="str">
        <f>+Compatibilidad!A29</f>
        <v>Adecuación de la interfaz externa</v>
      </c>
      <c r="E24" s="56" t="str">
        <f>+Compatibilidad!A30</f>
        <v>¿Qué proporción de las interfaces externas especificadas (interfaces con otros programas y sistemas) es funcional?</v>
      </c>
      <c r="F24" s="211" t="s">
        <v>407</v>
      </c>
      <c r="G24" s="211" t="s">
        <v>409</v>
      </c>
      <c r="H24" s="309"/>
      <c r="I24" s="88" t="s">
        <v>11</v>
      </c>
      <c r="J24" s="28" t="s">
        <v>11</v>
      </c>
      <c r="K24" s="64" t="str">
        <f t="shared" ref="K24" si="11">+IF(J24="Si","X=A/B"," ")</f>
        <v>X=A/B</v>
      </c>
      <c r="L24" s="180">
        <f>+Compatibilidad!C31</f>
        <v>0</v>
      </c>
      <c r="M24" s="181">
        <f>+Compatibilidad!C32</f>
        <v>0</v>
      </c>
      <c r="N24" s="174">
        <f t="shared" si="10"/>
        <v>0</v>
      </c>
      <c r="O24" s="312"/>
      <c r="P24" s="153">
        <f>+IF(AND($H$22="Si",I24="Si"),(1/$T$22),0)</f>
        <v>0.33333333333333331</v>
      </c>
      <c r="Q24" s="147">
        <f>+N24*$O$22*P24</f>
        <v>0</v>
      </c>
      <c r="R24" s="375"/>
      <c r="S24" s="297"/>
    </row>
    <row r="25" spans="1:20" ht="12.75" thickBot="1" x14ac:dyDescent="0.25">
      <c r="F25" s="212"/>
      <c r="G25" s="212"/>
      <c r="H25" s="83">
        <f>+COUNTIF(H21:H24,"Si")</f>
        <v>2</v>
      </c>
      <c r="I25" s="83"/>
      <c r="J25" s="79"/>
      <c r="L25" s="79"/>
      <c r="M25" s="79"/>
      <c r="O25" s="50"/>
      <c r="P25" s="50"/>
      <c r="Q25" s="50"/>
    </row>
    <row r="26" spans="1:20" ht="39.950000000000003" customHeight="1" x14ac:dyDescent="0.2">
      <c r="A26" s="298" t="s">
        <v>38</v>
      </c>
      <c r="B26" s="318" t="str">
        <f>+Usabilidad!A1</f>
        <v>Reconocibilidad de la adecuación 
(Reconocimiento de la idoneidad)</v>
      </c>
      <c r="C26" s="231" t="str">
        <f>+Usabilidad!C3</f>
        <v>UAp-1-G</v>
      </c>
      <c r="D26" s="69" t="str">
        <f>+Usabilidad!A3</f>
        <v>Completitud de la descripción</v>
      </c>
      <c r="E26" s="54" t="str">
        <f>+Usabilidad!A4</f>
        <v>¿Qué proporción de escenarios de uso se describe en la descripción del producto o en los documentos de usuario?</v>
      </c>
      <c r="F26" s="213" t="s">
        <v>407</v>
      </c>
      <c r="G26" s="213" t="s">
        <v>409</v>
      </c>
      <c r="H26" s="307" t="s">
        <v>11</v>
      </c>
      <c r="I26" s="18" t="s">
        <v>11</v>
      </c>
      <c r="J26" s="19" t="s">
        <v>11</v>
      </c>
      <c r="K26" s="47" t="str">
        <f>+IF(J26="Si","X=A/B"," ")</f>
        <v>X=A/B</v>
      </c>
      <c r="L26" s="136">
        <f>+Usabilidad!C5</f>
        <v>0</v>
      </c>
      <c r="M26" s="142">
        <f>+Usabilidad!C6</f>
        <v>0</v>
      </c>
      <c r="N26" s="461">
        <f t="shared" ref="N26:N28" si="12">+IFERROR(L26/M26,0)</f>
        <v>0</v>
      </c>
      <c r="O26" s="310">
        <f>+IF(H26="Si",1/$H$46,0)</f>
        <v>0.16666666666666666</v>
      </c>
      <c r="P26" s="144">
        <f>+IF(AND($H$26="Si",I26="Si"),(1/$T$26),0)</f>
        <v>0.33333333333333331</v>
      </c>
      <c r="Q26" s="145">
        <f>+N26*$O$26*P26</f>
        <v>0</v>
      </c>
      <c r="R26" s="301">
        <f>+Indice!E14</f>
        <v>0</v>
      </c>
      <c r="S26" s="295">
        <f>+(SUM(Q26:Q45))*R26</f>
        <v>0</v>
      </c>
      <c r="T26" s="40">
        <f>+COUNTIF(I26:I28,"Si")</f>
        <v>3</v>
      </c>
    </row>
    <row r="27" spans="1:20" ht="39.950000000000003" customHeight="1" x14ac:dyDescent="0.2">
      <c r="A27" s="299"/>
      <c r="B27" s="319"/>
      <c r="C27" s="232" t="str">
        <f>+Usabilidad!C11</f>
        <v>UAp-2-S</v>
      </c>
      <c r="D27" s="112" t="str">
        <f>+Usabilidad!A11</f>
        <v>Cobertura de la demostración</v>
      </c>
      <c r="E27" s="46" t="str">
        <f>+Usabilidad!A12</f>
        <v>¿Qué proporción de tareas tiene características de demostración para que los usuarios reconozcan la idoneidad?</v>
      </c>
      <c r="F27" s="214" t="s">
        <v>407</v>
      </c>
      <c r="G27" s="214" t="s">
        <v>414</v>
      </c>
      <c r="H27" s="308"/>
      <c r="I27" s="30" t="s">
        <v>11</v>
      </c>
      <c r="J27" s="31" t="s">
        <v>11</v>
      </c>
      <c r="K27" s="73" t="str">
        <f>+IF(J27="Si","X=A/B"," ")</f>
        <v>X=A/B</v>
      </c>
      <c r="L27" s="177">
        <f>+Usabilidad!C13</f>
        <v>0</v>
      </c>
      <c r="M27" s="178">
        <f>+Usabilidad!C14</f>
        <v>0</v>
      </c>
      <c r="N27" s="462">
        <f t="shared" si="12"/>
        <v>0</v>
      </c>
      <c r="O27" s="311"/>
      <c r="P27" s="149">
        <f>+IF(AND($H$26="Si",I27="Si"),(1/$T$26),0)</f>
        <v>0.33333333333333331</v>
      </c>
      <c r="Q27" s="150">
        <f>+N27*$O$26*P27</f>
        <v>0</v>
      </c>
      <c r="R27" s="302"/>
      <c r="S27" s="296"/>
    </row>
    <row r="28" spans="1:20" ht="35.1" customHeight="1" thickBot="1" x14ac:dyDescent="0.25">
      <c r="A28" s="299"/>
      <c r="B28" s="320"/>
      <c r="C28" s="233" t="str">
        <f>+Usabilidad!C19</f>
        <v>UAp-3-S</v>
      </c>
      <c r="D28" s="234" t="str">
        <f>+Usabilidad!A19</f>
        <v>Autodescripción del punto de entrada</v>
      </c>
      <c r="E28" s="56" t="str">
        <f>+Usabilidad!A20</f>
        <v>¿Qué proporción de las páginas de entrada más utilizadas en un sitio web explica el propósito de este?</v>
      </c>
      <c r="F28" s="211" t="s">
        <v>407</v>
      </c>
      <c r="G28" s="211" t="s">
        <v>414</v>
      </c>
      <c r="H28" s="309"/>
      <c r="I28" s="88" t="s">
        <v>11</v>
      </c>
      <c r="J28" s="28" t="s">
        <v>11</v>
      </c>
      <c r="K28" s="64" t="str">
        <f t="shared" ref="K28:K29" si="13">+IF(J28="Si","X=A/B"," ")</f>
        <v>X=A/B</v>
      </c>
      <c r="L28" s="180">
        <f>+Usabilidad!C21</f>
        <v>0</v>
      </c>
      <c r="M28" s="181">
        <f>+Usabilidad!C22</f>
        <v>0</v>
      </c>
      <c r="N28" s="174">
        <f t="shared" si="12"/>
        <v>0</v>
      </c>
      <c r="O28" s="312"/>
      <c r="P28" s="151">
        <f>+IF(AND($H$26="Si",I28="Si"),(1/$T$26),0)</f>
        <v>0.33333333333333331</v>
      </c>
      <c r="Q28" s="147">
        <f>+N28*$O$26*P28</f>
        <v>0</v>
      </c>
      <c r="R28" s="302"/>
      <c r="S28" s="296"/>
    </row>
    <row r="29" spans="1:20" ht="39.950000000000003" customHeight="1" x14ac:dyDescent="0.2">
      <c r="A29" s="299"/>
      <c r="B29" s="319" t="str">
        <f>+Usabilidad!A27</f>
        <v>Aprendizabilidad
(Capacidad de Aprendizaje)</v>
      </c>
      <c r="C29" s="224" t="str">
        <f>+Usabilidad!C29</f>
        <v>ULe-1-G</v>
      </c>
      <c r="D29" s="45" t="str">
        <f>+Usabilidad!A29</f>
        <v>Completitud de la guía de usuario</v>
      </c>
      <c r="E29" s="54" t="str">
        <f>+Usabilidad!A30</f>
        <v>¿Qué cantidad de funciones están descritas correctamente en la documentación del usuario o ayuda en línea?</v>
      </c>
      <c r="F29" s="208" t="s">
        <v>407</v>
      </c>
      <c r="G29" s="208" t="s">
        <v>409</v>
      </c>
      <c r="H29" s="339" t="s">
        <v>11</v>
      </c>
      <c r="I29" s="18" t="s">
        <v>11</v>
      </c>
      <c r="J29" s="19" t="s">
        <v>11</v>
      </c>
      <c r="K29" s="258" t="str">
        <f t="shared" si="13"/>
        <v>X=A/B</v>
      </c>
      <c r="L29" s="136">
        <f>+Usabilidad!C31</f>
        <v>0</v>
      </c>
      <c r="M29" s="142">
        <f>+Usabilidad!C32</f>
        <v>0</v>
      </c>
      <c r="N29" s="143">
        <f>+IFERROR((L29/M29),0)</f>
        <v>0</v>
      </c>
      <c r="O29" s="321">
        <f>+IF(H29="Si",1/$H$46,0)</f>
        <v>0.16666666666666666</v>
      </c>
      <c r="P29" s="144">
        <f>+IF(AND($H$51="Si",I29="Si"),(1/$T$29),0)</f>
        <v>0.5</v>
      </c>
      <c r="Q29" s="148">
        <f>+N29*$O$29*P29</f>
        <v>0</v>
      </c>
      <c r="R29" s="302"/>
      <c r="S29" s="296"/>
      <c r="T29" s="40">
        <f>+COUNTIF(I29:I30,"Si")</f>
        <v>2</v>
      </c>
    </row>
    <row r="30" spans="1:20" ht="42.75" customHeight="1" thickBot="1" x14ac:dyDescent="0.25">
      <c r="A30" s="299"/>
      <c r="B30" s="319"/>
      <c r="C30" s="199" t="str">
        <f>+Usabilidad!C37</f>
        <v>ULe-2-S</v>
      </c>
      <c r="D30" s="113" t="str">
        <f>+Usabilidad!A37</f>
        <v>Campos de entrada por defecto</v>
      </c>
      <c r="E30" s="46" t="str">
        <f>+Usabilidad!A38</f>
        <v>¿Qué proporción de campos de entrada que podrían tener valores por defecto se rellenan automáticamente con valores por defecto?</v>
      </c>
      <c r="F30" s="216" t="s">
        <v>407</v>
      </c>
      <c r="G30" s="216" t="s">
        <v>411</v>
      </c>
      <c r="H30" s="340"/>
      <c r="I30" s="20" t="s">
        <v>11</v>
      </c>
      <c r="J30" s="21" t="s">
        <v>11</v>
      </c>
      <c r="K30" s="101" t="str">
        <f>+IF(J30="Si","X=A/B"," ")</f>
        <v>X=A/B</v>
      </c>
      <c r="L30" s="190">
        <f>+Usabilidad!C39</f>
        <v>0</v>
      </c>
      <c r="M30" s="191">
        <f>+Usabilidad!C40</f>
        <v>0</v>
      </c>
      <c r="N30" s="257">
        <f>+IFERROR((L30/M30),0)</f>
        <v>0</v>
      </c>
      <c r="O30" s="323"/>
      <c r="P30" s="146">
        <f>+IF(AND($H$51="Si",I30="Si"),(1/$T$29),0)</f>
        <v>0.5</v>
      </c>
      <c r="Q30" s="163">
        <f>+N30*$O$29*P30</f>
        <v>0</v>
      </c>
      <c r="R30" s="302"/>
      <c r="S30" s="296"/>
    </row>
    <row r="31" spans="1:20" ht="39.950000000000003" customHeight="1" x14ac:dyDescent="0.2">
      <c r="A31" s="299"/>
      <c r="B31" s="337" t="str">
        <f>+Usabilidad!A45</f>
        <v>Operabilidad (Operatividad)</v>
      </c>
      <c r="C31" s="224" t="str">
        <f>+Usabilidad!C47</f>
        <v>UOp-1-G</v>
      </c>
      <c r="D31" s="69" t="str">
        <f>+Usabilidad!A47</f>
        <v>Coherencia operativa</v>
      </c>
      <c r="E31" s="115" t="str">
        <f>+Usabilidad!A48</f>
        <v>¿Hasta qué punto las tareas interactivas tienen un comportamiento y una apariencia coherentes dentro de la tarea y entre tareas similares?</v>
      </c>
      <c r="F31" s="208" t="s">
        <v>407</v>
      </c>
      <c r="G31" s="208" t="s">
        <v>409</v>
      </c>
      <c r="H31" s="331" t="s">
        <v>11</v>
      </c>
      <c r="I31" s="18" t="s">
        <v>11</v>
      </c>
      <c r="J31" s="89" t="s">
        <v>11</v>
      </c>
      <c r="K31" s="92" t="str">
        <f>+IF(J31="Si","X=A/B"," ")</f>
        <v>X=A/B</v>
      </c>
      <c r="L31" s="186">
        <f>+Usabilidad!C49</f>
        <v>0</v>
      </c>
      <c r="M31" s="187">
        <f>+Usabilidad!C50</f>
        <v>0</v>
      </c>
      <c r="N31" s="463">
        <f>+IFERROR(1-(L31/M31),0)</f>
        <v>0</v>
      </c>
      <c r="O31" s="334">
        <f>+IF(H31="Si",1/$H$46,0)</f>
        <v>0.16666666666666666</v>
      </c>
      <c r="P31" s="164">
        <f>+IF(AND($H$31="Si",I31="Si"),(1/$T$31),0)</f>
        <v>0.1111111111111111</v>
      </c>
      <c r="Q31" s="148">
        <f>+N31*$O$31*P31</f>
        <v>0</v>
      </c>
      <c r="R31" s="371"/>
      <c r="S31" s="296"/>
      <c r="T31" s="40">
        <f>+COUNTIF(I31:I39,"Si")</f>
        <v>9</v>
      </c>
    </row>
    <row r="32" spans="1:20" ht="39.950000000000003" customHeight="1" x14ac:dyDescent="0.2">
      <c r="A32" s="299"/>
      <c r="B32" s="338"/>
      <c r="C32" s="230" t="str">
        <f>+Usabilidad!C55</f>
        <v>UOp-2-G</v>
      </c>
      <c r="D32" s="114" t="str">
        <f>+Usabilidad!A55</f>
        <v>Claridad del mensaje</v>
      </c>
      <c r="E32" s="116" t="str">
        <f>+Usabilidad!A56</f>
        <v>¿Qué proporción de mensajes de un sistema transmite el resultado o las instrucciones correctas al usuario?</v>
      </c>
      <c r="F32" s="217" t="s">
        <v>407</v>
      </c>
      <c r="G32" s="217" t="s">
        <v>411</v>
      </c>
      <c r="H32" s="332"/>
      <c r="I32" s="30" t="s">
        <v>11</v>
      </c>
      <c r="J32" s="259" t="s">
        <v>11</v>
      </c>
      <c r="K32" s="99" t="str">
        <f t="shared" ref="K32:K39" si="14">+IF(J32="Si","X=A/B"," ")</f>
        <v>X=A/B</v>
      </c>
      <c r="L32" s="261">
        <f>+Usabilidad!C57</f>
        <v>0</v>
      </c>
      <c r="M32" s="178">
        <f>+Usabilidad!C58</f>
        <v>0</v>
      </c>
      <c r="N32" s="155">
        <f t="shared" ref="N32:N45" si="15">+IFERROR(L32/M32,0)</f>
        <v>0</v>
      </c>
      <c r="O32" s="335"/>
      <c r="P32" s="165">
        <f t="shared" ref="P32:P39" si="16">+IF(AND($H$31="Si",I32="Si"),(1/$T$31),0)</f>
        <v>0.1111111111111111</v>
      </c>
      <c r="Q32" s="150">
        <f>+N32*$O$31*P32</f>
        <v>0</v>
      </c>
      <c r="R32" s="371"/>
      <c r="S32" s="296"/>
    </row>
    <row r="33" spans="1:20" ht="39.950000000000003" customHeight="1" x14ac:dyDescent="0.2">
      <c r="A33" s="299"/>
      <c r="B33" s="338"/>
      <c r="C33" s="201" t="str">
        <f>+Usabilidad!C63</f>
        <v>UOp-3-S</v>
      </c>
      <c r="D33" s="114" t="str">
        <f>+Usabilidad!A63</f>
        <v>Personalización funcional</v>
      </c>
      <c r="E33" s="116" t="str">
        <f>+Usabilidad!A64</f>
        <v>¿Qué proporción de funciones y procedimientos operativos puede personalizar un usuario para su comodidad?</v>
      </c>
      <c r="F33" s="217" t="s">
        <v>407</v>
      </c>
      <c r="G33" s="217" t="s">
        <v>414</v>
      </c>
      <c r="H33" s="332"/>
      <c r="I33" s="30" t="s">
        <v>11</v>
      </c>
      <c r="J33" s="259" t="s">
        <v>11</v>
      </c>
      <c r="K33" s="99" t="str">
        <f t="shared" si="14"/>
        <v>X=A/B</v>
      </c>
      <c r="L33" s="261">
        <f>+Usabilidad!C65</f>
        <v>0</v>
      </c>
      <c r="M33" s="178">
        <f>+Usabilidad!C66</f>
        <v>0</v>
      </c>
      <c r="N33" s="173">
        <f t="shared" si="15"/>
        <v>0</v>
      </c>
      <c r="O33" s="335"/>
      <c r="P33" s="165">
        <f t="shared" si="16"/>
        <v>0.1111111111111111</v>
      </c>
      <c r="Q33" s="150">
        <f t="shared" ref="Q33:Q39" si="17">+N33*$O$31*P33</f>
        <v>0</v>
      </c>
      <c r="R33" s="371"/>
      <c r="S33" s="296"/>
    </row>
    <row r="34" spans="1:20" ht="39.950000000000003" customHeight="1" x14ac:dyDescent="0.2">
      <c r="A34" s="299"/>
      <c r="B34" s="338"/>
      <c r="C34" s="230" t="str">
        <f>+Usabilidad!C71</f>
        <v>UOp-4-S</v>
      </c>
      <c r="D34" s="114" t="str">
        <f>+Usabilidad!A71</f>
        <v>Personalización de la interfaz de usuario</v>
      </c>
      <c r="E34" s="116" t="str">
        <f>+Usabilidad!A72</f>
        <v>¿Qué proporción de elementos de la interfaz de usuario pueden personalizarse en su aspecto?</v>
      </c>
      <c r="F34" s="217" t="s">
        <v>407</v>
      </c>
      <c r="G34" s="217" t="s">
        <v>414</v>
      </c>
      <c r="H34" s="332"/>
      <c r="I34" s="30" t="s">
        <v>11</v>
      </c>
      <c r="J34" s="259" t="s">
        <v>11</v>
      </c>
      <c r="K34" s="99" t="str">
        <f t="shared" si="14"/>
        <v>X=A/B</v>
      </c>
      <c r="L34" s="261">
        <f>+Usabilidad!C73</f>
        <v>0</v>
      </c>
      <c r="M34" s="178">
        <f>+Usabilidad!C74</f>
        <v>0</v>
      </c>
      <c r="N34" s="173">
        <f t="shared" si="15"/>
        <v>0</v>
      </c>
      <c r="O34" s="335"/>
      <c r="P34" s="165">
        <f t="shared" si="16"/>
        <v>0.1111111111111111</v>
      </c>
      <c r="Q34" s="150">
        <f t="shared" si="17"/>
        <v>0</v>
      </c>
      <c r="R34" s="371"/>
      <c r="S34" s="296"/>
    </row>
    <row r="35" spans="1:20" ht="39.950000000000003" customHeight="1" x14ac:dyDescent="0.2">
      <c r="A35" s="299"/>
      <c r="B35" s="338"/>
      <c r="C35" s="201" t="str">
        <f>+Usabilidad!C79</f>
        <v>UOp-5-S</v>
      </c>
      <c r="D35" s="114" t="str">
        <f>+Usabilidad!A79</f>
        <v>Capacidad de supervisión</v>
      </c>
      <c r="E35" s="116" t="str">
        <f>+Usabilidad!A80</f>
        <v>¿Qué proporción de estados de funcionamiento se pueden supervisar durante el funcionamiento?</v>
      </c>
      <c r="F35" s="217" t="s">
        <v>407</v>
      </c>
      <c r="G35" s="217" t="s">
        <v>414</v>
      </c>
      <c r="H35" s="332"/>
      <c r="I35" s="30" t="s">
        <v>11</v>
      </c>
      <c r="J35" s="259" t="s">
        <v>11</v>
      </c>
      <c r="K35" s="99" t="str">
        <f t="shared" si="14"/>
        <v>X=A/B</v>
      </c>
      <c r="L35" s="261">
        <f>+Usabilidad!C81</f>
        <v>0</v>
      </c>
      <c r="M35" s="178">
        <f>+Usabilidad!C82</f>
        <v>0</v>
      </c>
      <c r="N35" s="173">
        <f t="shared" si="15"/>
        <v>0</v>
      </c>
      <c r="O35" s="335"/>
      <c r="P35" s="165">
        <f t="shared" si="16"/>
        <v>0.1111111111111111</v>
      </c>
      <c r="Q35" s="150">
        <f t="shared" si="17"/>
        <v>0</v>
      </c>
      <c r="R35" s="371"/>
      <c r="S35" s="296"/>
    </row>
    <row r="36" spans="1:20" ht="39.950000000000003" customHeight="1" x14ac:dyDescent="0.2">
      <c r="A36" s="299"/>
      <c r="B36" s="338"/>
      <c r="C36" s="230" t="str">
        <f>+Usabilidad!C87</f>
        <v>UOp-6-S</v>
      </c>
      <c r="D36" s="114" t="str">
        <f>+Usabilidad!A87</f>
        <v>Capacidad de deshacer</v>
      </c>
      <c r="E36" s="116" t="str">
        <f>+Usabilidad!A88</f>
        <v>¿Qué proporción de tareas que tienen una consecuencia significativa proporciona una opción de reconfirmación o capacidad de deshacer?</v>
      </c>
      <c r="F36" s="217" t="s">
        <v>407</v>
      </c>
      <c r="G36" s="217" t="s">
        <v>411</v>
      </c>
      <c r="H36" s="332"/>
      <c r="I36" s="30" t="s">
        <v>11</v>
      </c>
      <c r="J36" s="259" t="s">
        <v>11</v>
      </c>
      <c r="K36" s="99" t="str">
        <f t="shared" si="14"/>
        <v>X=A/B</v>
      </c>
      <c r="L36" s="261">
        <f>+Usabilidad!C89</f>
        <v>0</v>
      </c>
      <c r="M36" s="178">
        <f>+Usabilidad!C90</f>
        <v>0</v>
      </c>
      <c r="N36" s="173">
        <f t="shared" si="15"/>
        <v>0</v>
      </c>
      <c r="O36" s="335"/>
      <c r="P36" s="165">
        <f t="shared" si="16"/>
        <v>0.1111111111111111</v>
      </c>
      <c r="Q36" s="150">
        <f t="shared" si="17"/>
        <v>0</v>
      </c>
      <c r="R36" s="371"/>
      <c r="S36" s="296"/>
    </row>
    <row r="37" spans="1:20" ht="39.950000000000003" customHeight="1" x14ac:dyDescent="0.2">
      <c r="A37" s="299"/>
      <c r="B37" s="338"/>
      <c r="C37" s="201" t="str">
        <f>+Usabilidad!C95</f>
        <v>UOp-7-S</v>
      </c>
      <c r="D37" s="117" t="str">
        <f>+Usabilidad!A95</f>
        <v>Categorización Comprensible de la Información</v>
      </c>
      <c r="E37" s="116" t="str">
        <f>+Usabilidad!A96</f>
        <v>¿En qué medida el software organiza la información en categorías que resulten familiares a los usuarios previstos y convenientes para sus tareas?</v>
      </c>
      <c r="F37" s="217" t="s">
        <v>407</v>
      </c>
      <c r="G37" s="217" t="s">
        <v>411</v>
      </c>
      <c r="H37" s="332"/>
      <c r="I37" s="30" t="s">
        <v>11</v>
      </c>
      <c r="J37" s="259" t="s">
        <v>11</v>
      </c>
      <c r="K37" s="99" t="str">
        <f t="shared" si="14"/>
        <v>X=A/B</v>
      </c>
      <c r="L37" s="261">
        <f>+Usabilidad!C97</f>
        <v>0</v>
      </c>
      <c r="M37" s="178">
        <f>+Usabilidad!C98</f>
        <v>0</v>
      </c>
      <c r="N37" s="173">
        <f t="shared" si="15"/>
        <v>0</v>
      </c>
      <c r="O37" s="335"/>
      <c r="P37" s="165">
        <f t="shared" si="16"/>
        <v>0.1111111111111111</v>
      </c>
      <c r="Q37" s="150">
        <f t="shared" si="17"/>
        <v>0</v>
      </c>
      <c r="R37" s="371"/>
      <c r="S37" s="296"/>
    </row>
    <row r="38" spans="1:20" ht="39.950000000000003" customHeight="1" x14ac:dyDescent="0.2">
      <c r="A38" s="299"/>
      <c r="B38" s="338"/>
      <c r="C38" s="230" t="str">
        <f>+Usabilidad!C103</f>
        <v>UOp-8-S</v>
      </c>
      <c r="D38" s="114" t="str">
        <f>+Usabilidad!A103</f>
        <v>Coherencia de la apariencia</v>
      </c>
      <c r="E38" s="116" t="str">
        <f>+Usabilidad!A104</f>
        <v>¿Qué proporción de interfaces de usuario con elementos similares tiene una apariencia similar?</v>
      </c>
      <c r="F38" s="217" t="s">
        <v>407</v>
      </c>
      <c r="G38" s="217" t="s">
        <v>414</v>
      </c>
      <c r="H38" s="332"/>
      <c r="I38" s="30" t="s">
        <v>11</v>
      </c>
      <c r="J38" s="259" t="s">
        <v>11</v>
      </c>
      <c r="K38" s="99" t="str">
        <f t="shared" si="14"/>
        <v>X=A/B</v>
      </c>
      <c r="L38" s="261">
        <f>+Usabilidad!C105</f>
        <v>0</v>
      </c>
      <c r="M38" s="178">
        <f>+Usabilidad!C106</f>
        <v>0</v>
      </c>
      <c r="N38" s="173">
        <f t="shared" si="15"/>
        <v>0</v>
      </c>
      <c r="O38" s="335"/>
      <c r="P38" s="165">
        <f t="shared" si="16"/>
        <v>0.1111111111111111</v>
      </c>
      <c r="Q38" s="150">
        <f t="shared" si="17"/>
        <v>0</v>
      </c>
      <c r="R38" s="371"/>
      <c r="S38" s="296"/>
    </row>
    <row r="39" spans="1:20" ht="39.950000000000003" customHeight="1" thickBot="1" x14ac:dyDescent="0.25">
      <c r="A39" s="299"/>
      <c r="B39" s="338"/>
      <c r="C39" s="201" t="str">
        <f>+Usabilidad!C111</f>
        <v>UOp-9-S</v>
      </c>
      <c r="D39" s="118" t="str">
        <f>+Usabilidad!A111</f>
        <v>Compatibilidad con Dispositivos de Entrada</v>
      </c>
      <c r="E39" s="119" t="str">
        <f>+Usabilidad!A112</f>
        <v>¿En qué medida pueden iniciarse las tareas mediante todas las modalidades de entrada adecuadas (como el teclado, el ratón o la voz)?</v>
      </c>
      <c r="F39" s="219" t="s">
        <v>407</v>
      </c>
      <c r="G39" s="219" t="s">
        <v>414</v>
      </c>
      <c r="H39" s="333"/>
      <c r="I39" s="24" t="s">
        <v>11</v>
      </c>
      <c r="J39" s="260" t="s">
        <v>11</v>
      </c>
      <c r="K39" s="106" t="str">
        <f t="shared" si="14"/>
        <v>X=A/B</v>
      </c>
      <c r="L39" s="262">
        <f>+Usabilidad!C113</f>
        <v>0</v>
      </c>
      <c r="M39" s="176">
        <f>+Usabilidad!C114</f>
        <v>0</v>
      </c>
      <c r="N39" s="254">
        <f t="shared" si="15"/>
        <v>0</v>
      </c>
      <c r="O39" s="336"/>
      <c r="P39" s="151">
        <f t="shared" si="16"/>
        <v>0.1111111111111111</v>
      </c>
      <c r="Q39" s="166">
        <f t="shared" si="17"/>
        <v>0</v>
      </c>
      <c r="R39" s="371"/>
      <c r="S39" s="296"/>
    </row>
    <row r="40" spans="1:20" ht="39.950000000000003" customHeight="1" x14ac:dyDescent="0.2">
      <c r="A40" s="299"/>
      <c r="B40" s="316" t="str">
        <f>+Usabilidad!A119</f>
        <v>Protección frente a errores de usuario</v>
      </c>
      <c r="C40" s="202" t="str">
        <f>+Usabilidad!C121</f>
        <v>UEp-1-G</v>
      </c>
      <c r="D40" s="69" t="str">
        <f>+Usabilidad!A121</f>
        <v>Evitar Errores de Operación del Usuario</v>
      </c>
      <c r="E40" s="54" t="str">
        <f>+Usabilidad!A122</f>
        <v>¿Qué parte de las acciones y entradas del usuario están protegidas para no causar ningún mal funcionamiento del sistema?</v>
      </c>
      <c r="F40" s="213" t="s">
        <v>407</v>
      </c>
      <c r="G40" s="213" t="s">
        <v>409</v>
      </c>
      <c r="H40" s="307" t="s">
        <v>11</v>
      </c>
      <c r="I40" s="18" t="s">
        <v>11</v>
      </c>
      <c r="J40" s="19" t="s">
        <v>11</v>
      </c>
      <c r="K40" s="47" t="str">
        <f t="shared" ref="K40:K45" si="18">+IF(J40="Si","X=A/B"," ")</f>
        <v>X=A/B</v>
      </c>
      <c r="L40" s="136">
        <f>+Usabilidad!C123</f>
        <v>0</v>
      </c>
      <c r="M40" s="142">
        <f>+Usabilidad!C124</f>
        <v>0</v>
      </c>
      <c r="N40" s="253">
        <f t="shared" si="15"/>
        <v>0</v>
      </c>
      <c r="O40" s="310">
        <f>+IF(H40="Si",1/$H$46,0)</f>
        <v>0.16666666666666666</v>
      </c>
      <c r="P40" s="144">
        <f>+IF(AND($H$40="Si",I40="Si"),(1/$T$40),0)</f>
        <v>0.33333333333333331</v>
      </c>
      <c r="Q40" s="145">
        <f>+N40*$O$40*P40</f>
        <v>0</v>
      </c>
      <c r="R40" s="302"/>
      <c r="S40" s="296"/>
      <c r="T40" s="40">
        <f>+COUNTIF(I40:I42,"Si")</f>
        <v>3</v>
      </c>
    </row>
    <row r="41" spans="1:20" ht="39.950000000000003" customHeight="1" x14ac:dyDescent="0.2">
      <c r="A41" s="299"/>
      <c r="B41" s="341"/>
      <c r="C41" s="235" t="str">
        <f>+Usabilidad!C129</f>
        <v>UEp-2-S</v>
      </c>
      <c r="D41" s="117" t="str">
        <f>+Usabilidad!A129</f>
        <v>Corrección de Errores de Entrada del Usuario</v>
      </c>
      <c r="E41" s="59" t="str">
        <f>+Usabilidad!A130</f>
        <v>¿En qué medida el sistema proporciona un valor correcto sugerido para los errores de entrada del usuario detectados con una causa identificable?</v>
      </c>
      <c r="F41" s="214" t="s">
        <v>407</v>
      </c>
      <c r="G41" s="214" t="s">
        <v>409</v>
      </c>
      <c r="H41" s="308"/>
      <c r="I41" s="30" t="s">
        <v>11</v>
      </c>
      <c r="J41" s="31" t="s">
        <v>11</v>
      </c>
      <c r="K41" s="73" t="str">
        <f t="shared" si="18"/>
        <v>X=A/B</v>
      </c>
      <c r="L41" s="177">
        <f>+Usabilidad!C131</f>
        <v>0</v>
      </c>
      <c r="M41" s="178">
        <f>+Usabilidad!C132</f>
        <v>0</v>
      </c>
      <c r="N41" s="173">
        <f t="shared" si="15"/>
        <v>0</v>
      </c>
      <c r="O41" s="311"/>
      <c r="P41" s="149">
        <f t="shared" ref="P41:P42" si="19">+IF(AND($H$40="Si",I41="Si"),(1/$T$40),0)</f>
        <v>0.33333333333333331</v>
      </c>
      <c r="Q41" s="150">
        <f>+N41*$O$40*P41</f>
        <v>0</v>
      </c>
      <c r="R41" s="302"/>
      <c r="S41" s="296"/>
    </row>
    <row r="42" spans="1:20" ht="39.950000000000003" customHeight="1" thickBot="1" x14ac:dyDescent="0.25">
      <c r="A42" s="299"/>
      <c r="B42" s="317"/>
      <c r="C42" s="203" t="str">
        <f>+Usabilidad!C137</f>
        <v>UEp-3-S</v>
      </c>
      <c r="D42" s="70" t="str">
        <f>+Usabilidad!A137</f>
        <v>Recuperación de errores de usuario</v>
      </c>
      <c r="E42" s="63" t="str">
        <f>+Usabilidad!A138</f>
        <v>¿Qué proporción de errores del usuario puede ser corregida o recuperada por el sistema?</v>
      </c>
      <c r="F42" s="211" t="s">
        <v>407</v>
      </c>
      <c r="G42" s="211" t="s">
        <v>411</v>
      </c>
      <c r="H42" s="309"/>
      <c r="I42" s="88" t="s">
        <v>11</v>
      </c>
      <c r="J42" s="21" t="s">
        <v>11</v>
      </c>
      <c r="K42" s="57" t="str">
        <f t="shared" si="18"/>
        <v>X=A/B</v>
      </c>
      <c r="L42" s="179">
        <f>+Usabilidad!C139</f>
        <v>0</v>
      </c>
      <c r="M42" s="157">
        <f>+Usabilidad!C140</f>
        <v>0</v>
      </c>
      <c r="N42" s="174">
        <f t="shared" ref="N42:N43" si="20">+IFERROR(L42/M42,0)</f>
        <v>0</v>
      </c>
      <c r="O42" s="312"/>
      <c r="P42" s="153">
        <f t="shared" si="19"/>
        <v>0.33333333333333331</v>
      </c>
      <c r="Q42" s="163">
        <f>+N42*$O$40*P42</f>
        <v>0</v>
      </c>
      <c r="R42" s="302"/>
      <c r="S42" s="296"/>
    </row>
    <row r="43" spans="1:20" ht="39.950000000000003" customHeight="1" thickBot="1" x14ac:dyDescent="0.25">
      <c r="A43" s="299"/>
      <c r="B43" s="229" t="str">
        <f>+Usabilidad!A145</f>
        <v>Estética 
(Estética de la interfaz de usuario)</v>
      </c>
      <c r="C43" s="85" t="str">
        <f>+Usabilidad!C147</f>
        <v>UIn-1-S</v>
      </c>
      <c r="D43" s="70" t="str">
        <f>+Usabilidad!A147</f>
        <v>Estética de las Interfaces de Usuario</v>
      </c>
      <c r="E43" s="63" t="str">
        <f>+Usabilidad!A148</f>
        <v>¿Hasta qué punto las interfaces de usuario y el diseño general son estéticamente agradables?</v>
      </c>
      <c r="F43" s="216" t="s">
        <v>407</v>
      </c>
      <c r="G43" s="216" t="s">
        <v>414</v>
      </c>
      <c r="H43" s="120" t="s">
        <v>11</v>
      </c>
      <c r="I43" s="87" t="s">
        <v>11</v>
      </c>
      <c r="J43" s="90" t="s">
        <v>11</v>
      </c>
      <c r="K43" s="101" t="str">
        <f t="shared" si="18"/>
        <v>X=A/B</v>
      </c>
      <c r="L43" s="188">
        <f>+Usabilidad!C149</f>
        <v>0</v>
      </c>
      <c r="M43" s="189">
        <f>+Usabilidad!C150</f>
        <v>0</v>
      </c>
      <c r="N43" s="255">
        <f t="shared" si="20"/>
        <v>0</v>
      </c>
      <c r="O43" s="167">
        <f>+IF(H43="Si",1/$H$46,0)</f>
        <v>0.16666666666666666</v>
      </c>
      <c r="P43" s="167">
        <f>+IF(AND((H43="Si"),(I43="Si")),1,0)</f>
        <v>1</v>
      </c>
      <c r="Q43" s="152">
        <f>+N43*$O$43*P43</f>
        <v>0</v>
      </c>
      <c r="R43" s="302"/>
      <c r="S43" s="296"/>
      <c r="T43" s="40">
        <f>+COUNTIF(I43:I43,"Si")</f>
        <v>1</v>
      </c>
    </row>
    <row r="44" spans="1:20" ht="39.950000000000003" customHeight="1" x14ac:dyDescent="0.2">
      <c r="A44" s="299"/>
      <c r="B44" s="304" t="str">
        <f>+Usabilidad!A155</f>
        <v>Accesibilidad</v>
      </c>
      <c r="C44" s="224" t="str">
        <f>+Usabilidad!C157</f>
        <v>UAc-1-G</v>
      </c>
      <c r="D44" s="117" t="str">
        <f>+Usabilidad!A157</f>
        <v>Accesibilidad para usuarios con discapacidad</v>
      </c>
      <c r="E44" s="54" t="str">
        <f>+Usabilidad!A158</f>
        <v>¿En qué medida pueden los usuarios potenciales con discapacidades específicas utilizar el sistema con éxito (con tecnología de asistencia si es apropiado)?</v>
      </c>
      <c r="F44" s="208" t="s">
        <v>407</v>
      </c>
      <c r="G44" s="208" t="s">
        <v>411</v>
      </c>
      <c r="H44" s="339" t="s">
        <v>11</v>
      </c>
      <c r="I44" s="18" t="s">
        <v>11</v>
      </c>
      <c r="J44" s="19" t="s">
        <v>11</v>
      </c>
      <c r="K44" s="47" t="str">
        <f t="shared" si="18"/>
        <v>X=A/B</v>
      </c>
      <c r="L44" s="136">
        <f>+Usabilidad!C159</f>
        <v>0</v>
      </c>
      <c r="M44" s="142">
        <f>+Usabilidad!C160</f>
        <v>0</v>
      </c>
      <c r="N44" s="253">
        <f t="shared" si="15"/>
        <v>0</v>
      </c>
      <c r="O44" s="310">
        <f>+IF(H44="Si",1/$H$46,0)</f>
        <v>0.16666666666666666</v>
      </c>
      <c r="P44" s="168">
        <f>+IF(AND(H44="Si",I44="Si",I45="Si"),0.5,IF(H44="No",0,IF(AND(H44="Si",I44="No"),0,1)))</f>
        <v>0.5</v>
      </c>
      <c r="Q44" s="145">
        <f>+N44*$O$44*P44</f>
        <v>0</v>
      </c>
      <c r="R44" s="302"/>
      <c r="S44" s="296"/>
      <c r="T44" s="40">
        <f>+COUNTIF(I44:I45,"Si")</f>
        <v>2</v>
      </c>
    </row>
    <row r="45" spans="1:20" ht="35.1" customHeight="1" thickBot="1" x14ac:dyDescent="0.25">
      <c r="A45" s="300"/>
      <c r="B45" s="306"/>
      <c r="C45" s="85" t="str">
        <f>+Usabilidad!C165</f>
        <v>UAc-2-S</v>
      </c>
      <c r="D45" s="70" t="str">
        <f>+Usabilidad!A165</f>
        <v>Adecuación de Idiomas admitidos</v>
      </c>
      <c r="E45" s="63" t="str">
        <f>+Usabilidad!A166</f>
        <v>¿Qué proporción de idiomas necesarios se admite?</v>
      </c>
      <c r="F45" s="210" t="s">
        <v>407</v>
      </c>
      <c r="G45" s="210" t="s">
        <v>414</v>
      </c>
      <c r="H45" s="340"/>
      <c r="I45" s="20" t="s">
        <v>11</v>
      </c>
      <c r="J45" s="21" t="s">
        <v>11</v>
      </c>
      <c r="K45" s="57" t="str">
        <f t="shared" si="18"/>
        <v>X=A/B</v>
      </c>
      <c r="L45" s="179">
        <f>+Usabilidad!C167</f>
        <v>0</v>
      </c>
      <c r="M45" s="157">
        <f>+Usabilidad!C168</f>
        <v>0</v>
      </c>
      <c r="N45" s="256">
        <f t="shared" si="15"/>
        <v>0</v>
      </c>
      <c r="O45" s="312"/>
      <c r="P45" s="169">
        <f>+IF(AND(H44="Si",I44="Si",I45="Si"),0.5,IF(H44="No",0,IF(AND(H44="Si",I45="No"),0,1)))</f>
        <v>0.5</v>
      </c>
      <c r="Q45" s="163">
        <f>+N45*$O$44*P45</f>
        <v>0</v>
      </c>
      <c r="R45" s="303"/>
      <c r="S45" s="297"/>
    </row>
    <row r="46" spans="1:20" ht="12" customHeight="1" thickBot="1" x14ac:dyDescent="0.25">
      <c r="F46" s="212"/>
      <c r="G46" s="212"/>
      <c r="H46" s="83">
        <f>+COUNTIF(H26:H45,"Si")</f>
        <v>6</v>
      </c>
      <c r="I46" s="83"/>
      <c r="J46" s="79"/>
      <c r="L46" s="79"/>
      <c r="M46" s="79"/>
      <c r="O46" s="50"/>
      <c r="P46" s="50"/>
      <c r="Q46" s="50"/>
    </row>
    <row r="47" spans="1:20" ht="35.1" customHeight="1" x14ac:dyDescent="0.2">
      <c r="A47" s="328" t="s">
        <v>364</v>
      </c>
      <c r="B47" s="304" t="str">
        <f>+Fiabilidad!A1</f>
        <v>Madurez</v>
      </c>
      <c r="C47" s="200" t="str">
        <f>+Fiabilidad!C3</f>
        <v>RMa-1-G</v>
      </c>
      <c r="D47" s="69" t="str">
        <f>+Fiabilidad!A3</f>
        <v>Corrección de fallas</v>
      </c>
      <c r="E47" s="54" t="str">
        <f>+Fiabilidad!A4</f>
        <v>¿Qué proporción de fallos relacionados con la confiabilidad detectados se ha corregido?</v>
      </c>
      <c r="F47" s="220" t="s">
        <v>407</v>
      </c>
      <c r="G47" s="213" t="s">
        <v>409</v>
      </c>
      <c r="H47" s="307" t="s">
        <v>11</v>
      </c>
      <c r="I47" s="18" t="s">
        <v>11</v>
      </c>
      <c r="J47" s="19" t="s">
        <v>11</v>
      </c>
      <c r="K47" s="237" t="str">
        <f t="shared" ref="K47:K52" si="21">+IF(J47="Si","X=A/B"," ")</f>
        <v>X=A/B</v>
      </c>
      <c r="L47" s="136">
        <f>+Fiabilidad!C5</f>
        <v>0</v>
      </c>
      <c r="M47" s="142">
        <f>+Fiabilidad!C6</f>
        <v>0</v>
      </c>
      <c r="N47" s="253">
        <f t="shared" ref="N47:N52" si="22">+IFERROR(L47/M47,0)</f>
        <v>0</v>
      </c>
      <c r="O47" s="310">
        <f>+IF(H47="Si",1/$H$58,0)</f>
        <v>0.25</v>
      </c>
      <c r="P47" s="144">
        <f>+IF(AND($H$47="Si",I47="Si"),(1/$T$47),0)</f>
        <v>0.25</v>
      </c>
      <c r="Q47" s="148">
        <f>+N47*$O$47*P47</f>
        <v>0</v>
      </c>
      <c r="R47" s="301">
        <f>+Indice!E15</f>
        <v>0</v>
      </c>
      <c r="S47" s="295">
        <f>+(SUM(Q47:Q57))*R47</f>
        <v>0</v>
      </c>
      <c r="T47" s="40">
        <f>+COUNTIF(I47:I50,"Si")</f>
        <v>4</v>
      </c>
    </row>
    <row r="48" spans="1:20" ht="35.1" customHeight="1" x14ac:dyDescent="0.2">
      <c r="A48" s="329"/>
      <c r="B48" s="305"/>
      <c r="C48" s="230" t="str">
        <f>+Fiabilidad!C11</f>
        <v>RMa-2-G</v>
      </c>
      <c r="D48" s="45" t="str">
        <f>+Fiabilidad!A11</f>
        <v>Tiempo medio entre fallos</v>
      </c>
      <c r="E48" s="59" t="str">
        <f>+Fiabilidad!A12</f>
        <v>¿Cuál es el MTBF durante el funcionamiento del sistema/software?</v>
      </c>
      <c r="F48" s="217" t="s">
        <v>413</v>
      </c>
      <c r="G48" s="214" t="s">
        <v>409</v>
      </c>
      <c r="H48" s="308"/>
      <c r="I48" s="22" t="s">
        <v>11</v>
      </c>
      <c r="J48" s="23" t="s">
        <v>11</v>
      </c>
      <c r="K48" s="238" t="str">
        <f t="shared" si="21"/>
        <v>X=A/B</v>
      </c>
      <c r="L48" s="190">
        <f>+Fiabilidad!C13</f>
        <v>0</v>
      </c>
      <c r="M48" s="191">
        <f>+Fiabilidad!C14</f>
        <v>0</v>
      </c>
      <c r="N48" s="173">
        <f t="shared" si="22"/>
        <v>0</v>
      </c>
      <c r="O48" s="311"/>
      <c r="P48" s="149">
        <f>+IF(AND($H$47="Si",I48="Si"),(1/$T$47),0)</f>
        <v>0.25</v>
      </c>
      <c r="Q48" s="150">
        <f>+N48*$O$47*P48</f>
        <v>0</v>
      </c>
      <c r="R48" s="302"/>
      <c r="S48" s="296"/>
    </row>
    <row r="49" spans="1:20" ht="35.1" customHeight="1" x14ac:dyDescent="0.2">
      <c r="A49" s="329"/>
      <c r="B49" s="305"/>
      <c r="C49" s="230" t="str">
        <f>+Fiabilidad!C19</f>
        <v>RMa-3-G</v>
      </c>
      <c r="D49" s="114" t="str">
        <f>+Fiabilidad!A19</f>
        <v>Tasa de fallos</v>
      </c>
      <c r="E49" s="72" t="str">
        <f>+Fiabilidad!A20</f>
        <v>¿Cuál es el número promedio de fallos durante un periodo definido?</v>
      </c>
      <c r="F49" s="217" t="s">
        <v>413</v>
      </c>
      <c r="G49" s="214" t="s">
        <v>411</v>
      </c>
      <c r="H49" s="308"/>
      <c r="I49" s="30" t="s">
        <v>11</v>
      </c>
      <c r="J49" s="31" t="s">
        <v>11</v>
      </c>
      <c r="K49" s="239" t="str">
        <f t="shared" si="21"/>
        <v>X=A/B</v>
      </c>
      <c r="L49" s="177">
        <f>+Fiabilidad!C21</f>
        <v>0</v>
      </c>
      <c r="M49" s="178">
        <f>+Fiabilidad!C22</f>
        <v>0</v>
      </c>
      <c r="N49" s="173">
        <f t="shared" si="22"/>
        <v>0</v>
      </c>
      <c r="O49" s="311"/>
      <c r="P49" s="149">
        <f>+IF(AND($H$47="Si",I49="Si"),(1/$T$47),0)</f>
        <v>0.25</v>
      </c>
      <c r="Q49" s="150">
        <f t="shared" ref="Q49:Q50" si="23">+N49*$O$47*P49</f>
        <v>0</v>
      </c>
      <c r="R49" s="302"/>
      <c r="S49" s="296"/>
    </row>
    <row r="50" spans="1:20" ht="49.9" customHeight="1" thickBot="1" x14ac:dyDescent="0.25">
      <c r="A50" s="329"/>
      <c r="B50" s="305"/>
      <c r="C50" s="199" t="str">
        <f>+Fiabilidad!C27</f>
        <v>RMa-4-S</v>
      </c>
      <c r="D50" s="112" t="str">
        <f>+Fiabilidad!A27</f>
        <v>Cobertura de pruebas</v>
      </c>
      <c r="E50" s="46" t="str">
        <f>+Fiabilidad!A28</f>
        <v>¿Qué porcentaje de las capacidades del sistema o del software, los escenarios operativos o las funciones que se incluyen en sus conjuntos de pruebas asociados se realizan realmente?</v>
      </c>
      <c r="F50" s="216" t="s">
        <v>413</v>
      </c>
      <c r="G50" s="215" t="s">
        <v>411</v>
      </c>
      <c r="H50" s="308"/>
      <c r="I50" s="87" t="s">
        <v>11</v>
      </c>
      <c r="J50" s="90" t="s">
        <v>11</v>
      </c>
      <c r="K50" s="240" t="str">
        <f t="shared" si="21"/>
        <v>X=A/B</v>
      </c>
      <c r="L50" s="188">
        <f>+Fiabilidad!C29</f>
        <v>0</v>
      </c>
      <c r="M50" s="189">
        <f>+Fiabilidad!C30</f>
        <v>0</v>
      </c>
      <c r="N50" s="173">
        <f t="shared" si="22"/>
        <v>0</v>
      </c>
      <c r="O50" s="312"/>
      <c r="P50" s="165">
        <f>+IF(AND($H$47="Si",I50="Si"),(1/$T$47),0)</f>
        <v>0.25</v>
      </c>
      <c r="Q50" s="152">
        <f t="shared" si="23"/>
        <v>0</v>
      </c>
      <c r="R50" s="302"/>
      <c r="S50" s="296"/>
    </row>
    <row r="51" spans="1:20" ht="39.950000000000003" customHeight="1" x14ac:dyDescent="0.2">
      <c r="A51" s="329"/>
      <c r="B51" s="304" t="str">
        <f>+Fiabilidad!A35</f>
        <v>Disponibilidad</v>
      </c>
      <c r="C51" s="224" t="str">
        <f>+Fiabilidad!C37</f>
        <v>RAv-1-G</v>
      </c>
      <c r="D51" s="71" t="str">
        <f>+Fiabilidad!A37</f>
        <v>Disponibilidad del sistema</v>
      </c>
      <c r="E51" s="54" t="str">
        <f>+Fiabilidad!A38</f>
        <v>¿Para qué proporción del tiempo de funcionamiento del sistema programado está realmente disponible el sistema?</v>
      </c>
      <c r="F51" s="208" t="s">
        <v>413</v>
      </c>
      <c r="G51" s="209" t="s">
        <v>409</v>
      </c>
      <c r="H51" s="307" t="s">
        <v>11</v>
      </c>
      <c r="I51" s="18" t="s">
        <v>11</v>
      </c>
      <c r="J51" s="19" t="s">
        <v>11</v>
      </c>
      <c r="K51" s="237" t="str">
        <f t="shared" si="21"/>
        <v>X=A/B</v>
      </c>
      <c r="L51" s="136">
        <f>+Fiabilidad!C39</f>
        <v>0</v>
      </c>
      <c r="M51" s="142">
        <f>+Fiabilidad!C40</f>
        <v>0</v>
      </c>
      <c r="N51" s="253">
        <f t="shared" si="22"/>
        <v>0</v>
      </c>
      <c r="O51" s="310">
        <f>+IF(H51="Si",1/$H$58,0)</f>
        <v>0.25</v>
      </c>
      <c r="P51" s="144">
        <f>+IF(AND($H$51="Si",I51="Si"),(1/$T$51),0)</f>
        <v>0.5</v>
      </c>
      <c r="Q51" s="148">
        <f>+N51*$O$51*P51</f>
        <v>0</v>
      </c>
      <c r="R51" s="302"/>
      <c r="S51" s="296"/>
      <c r="T51" s="40">
        <f>+COUNTIF(I51:I52,"Si")</f>
        <v>2</v>
      </c>
    </row>
    <row r="52" spans="1:20" ht="35.1" customHeight="1" thickBot="1" x14ac:dyDescent="0.25">
      <c r="A52" s="329"/>
      <c r="B52" s="306"/>
      <c r="C52" s="228" t="str">
        <f>+Fiabilidad!C45</f>
        <v>RAv-2-G</v>
      </c>
      <c r="D52" s="74" t="str">
        <f>+Fiabilidad!A45</f>
        <v>Tiempo medio de Inactividad</v>
      </c>
      <c r="E52" s="56" t="str">
        <f>+Fiabilidad!A46</f>
        <v>¿Cuál es el tiempo promedio que el sistema está inactivo después de que ocurre un fallo?</v>
      </c>
      <c r="F52" s="210" t="s">
        <v>413</v>
      </c>
      <c r="G52" s="211" t="s">
        <v>411</v>
      </c>
      <c r="H52" s="308"/>
      <c r="I52" s="87" t="s">
        <v>11</v>
      </c>
      <c r="J52" s="90" t="s">
        <v>11</v>
      </c>
      <c r="K52" s="241" t="str">
        <f t="shared" si="21"/>
        <v>X=A/B</v>
      </c>
      <c r="L52" s="175">
        <f>+Fiabilidad!C47</f>
        <v>0</v>
      </c>
      <c r="M52" s="176">
        <f>+Fiabilidad!C48</f>
        <v>0</v>
      </c>
      <c r="N52" s="254">
        <f t="shared" si="22"/>
        <v>0</v>
      </c>
      <c r="O52" s="311"/>
      <c r="P52" s="170">
        <f>+IF(AND($H$51="Si",I52="Si"),(1/$T$51),0)</f>
        <v>0.5</v>
      </c>
      <c r="Q52" s="166">
        <f>+N52*$O$51*P52</f>
        <v>0</v>
      </c>
      <c r="R52" s="302"/>
      <c r="S52" s="296"/>
    </row>
    <row r="53" spans="1:20" ht="35.1" customHeight="1" x14ac:dyDescent="0.2">
      <c r="A53" s="329"/>
      <c r="B53" s="305" t="str">
        <f>+Fiabilidad!A53</f>
        <v>Tolerancia a fallos</v>
      </c>
      <c r="C53" s="199" t="str">
        <f>+Fiabilidad!C55</f>
        <v>RFt-1-G</v>
      </c>
      <c r="D53" s="94" t="str">
        <f>+Fiabilidad!A55</f>
        <v>Prevención de fallos</v>
      </c>
      <c r="E53" s="46" t="str">
        <f>+Fiabilidad!A56</f>
        <v>¿Qué proporción de patrones de fallos se ha controlado para evitar fallos críticos y graves?</v>
      </c>
      <c r="F53" s="220" t="s">
        <v>413</v>
      </c>
      <c r="G53" s="213" t="s">
        <v>409</v>
      </c>
      <c r="H53" s="307" t="s">
        <v>11</v>
      </c>
      <c r="I53" s="18" t="s">
        <v>11</v>
      </c>
      <c r="J53" s="19" t="s">
        <v>11</v>
      </c>
      <c r="K53" s="237" t="str">
        <f t="shared" ref="K53:K54" si="24">+IF(J53="Si","X=A/B"," ")</f>
        <v>X=A/B</v>
      </c>
      <c r="L53" s="136">
        <f>+Fiabilidad!C57</f>
        <v>0</v>
      </c>
      <c r="M53" s="142">
        <f>+Fiabilidad!C58</f>
        <v>0</v>
      </c>
      <c r="N53" s="172">
        <f t="shared" ref="N53" si="25">+IFERROR(L53/M53,0)</f>
        <v>0</v>
      </c>
      <c r="O53" s="310">
        <f>+IF(H53="Si",1/$H$58,0)</f>
        <v>0.25</v>
      </c>
      <c r="P53" s="164">
        <f>+IF(AND($H$53="Si",I53="Si"),(1/$T$53),0)</f>
        <v>0.33333333333333331</v>
      </c>
      <c r="Q53" s="148">
        <f>+N53*$O$53*P53</f>
        <v>0</v>
      </c>
      <c r="R53" s="302"/>
      <c r="S53" s="296"/>
      <c r="T53" s="40">
        <f>+COUNTIF(I53:I55,"Si")</f>
        <v>3</v>
      </c>
    </row>
    <row r="54" spans="1:20" ht="35.1" customHeight="1" x14ac:dyDescent="0.2">
      <c r="A54" s="329"/>
      <c r="B54" s="305"/>
      <c r="C54" s="230" t="str">
        <f>+Fiabilidad!C63</f>
        <v>RFt-2-S</v>
      </c>
      <c r="D54" s="76" t="str">
        <f>+Fiabilidad!A63</f>
        <v>Redundancia de Componentes</v>
      </c>
      <c r="E54" s="61" t="str">
        <f>+Fiabilidad!A64</f>
        <v>¿Qué proporción de componentes del sistema se instala de forma redundante para evitar fallos del sistema?</v>
      </c>
      <c r="F54" s="217" t="s">
        <v>407</v>
      </c>
      <c r="G54" s="214" t="s">
        <v>411</v>
      </c>
      <c r="H54" s="308"/>
      <c r="I54" s="22" t="s">
        <v>11</v>
      </c>
      <c r="J54" s="23" t="s">
        <v>11</v>
      </c>
      <c r="K54" s="238" t="str">
        <f t="shared" si="24"/>
        <v>X=A/B</v>
      </c>
      <c r="L54" s="190">
        <f>+Fiabilidad!C65</f>
        <v>0</v>
      </c>
      <c r="M54" s="191">
        <f>+Fiabilidad!C66</f>
        <v>0</v>
      </c>
      <c r="N54" s="173">
        <f t="shared" ref="N54" si="26">+IFERROR(L54/M54,0)</f>
        <v>0</v>
      </c>
      <c r="O54" s="311"/>
      <c r="P54" s="149">
        <f>+IF(AND($H$53="Si",I54="Si"),(1/$T$53),0)</f>
        <v>0.33333333333333331</v>
      </c>
      <c r="Q54" s="166">
        <f>+N54*$O$53*P54</f>
        <v>0</v>
      </c>
      <c r="R54" s="302"/>
      <c r="S54" s="296"/>
    </row>
    <row r="55" spans="1:20" ht="35.1" customHeight="1" thickBot="1" x14ac:dyDescent="0.25">
      <c r="A55" s="329"/>
      <c r="B55" s="305"/>
      <c r="C55" s="199" t="str">
        <f>+Fiabilidad!C71</f>
        <v>RFt-3-S</v>
      </c>
      <c r="D55" s="94" t="str">
        <f>+Fiabilidad!A71</f>
        <v>Tiempo medio de notificación de Fallos</v>
      </c>
      <c r="E55" s="61" t="str">
        <f>+Fiabilidad!A72</f>
        <v>¿Con qué rapidez notifica el sistema la aparición de fallos?</v>
      </c>
      <c r="F55" s="210" t="s">
        <v>413</v>
      </c>
      <c r="G55" s="211" t="s">
        <v>414</v>
      </c>
      <c r="H55" s="309"/>
      <c r="I55" s="20" t="s">
        <v>11</v>
      </c>
      <c r="J55" s="21" t="s">
        <v>11</v>
      </c>
      <c r="K55" s="242" t="str">
        <f>+IF(J55="Si","Ver Fórmula"," ")</f>
        <v>Ver Fórmula</v>
      </c>
      <c r="L55" s="93" t="str">
        <f>+IF($K$55="Ver Fórmula","N/A","")</f>
        <v>N/A</v>
      </c>
      <c r="M55" s="78" t="str">
        <f>+IF($K$55="Ver Fórmula","N/A","")</f>
        <v>N/A</v>
      </c>
      <c r="N55" s="29">
        <v>0</v>
      </c>
      <c r="O55" s="312"/>
      <c r="P55" s="146">
        <f>+IF(AND($H$53="Si",I55="Si"),(1/$T$53),0)</f>
        <v>0.33333333333333331</v>
      </c>
      <c r="Q55" s="163">
        <f>+N55*$O$53*P55</f>
        <v>0</v>
      </c>
      <c r="R55" s="302"/>
      <c r="S55" s="296"/>
    </row>
    <row r="56" spans="1:20" ht="35.1" customHeight="1" x14ac:dyDescent="0.2">
      <c r="A56" s="329"/>
      <c r="B56" s="304" t="str">
        <f>+Fiabilidad!A80</f>
        <v>Capacidad de recuperación</v>
      </c>
      <c r="C56" s="224" t="str">
        <f>+Fiabilidad!C82</f>
        <v>RRe-1-G</v>
      </c>
      <c r="D56" s="66" t="str">
        <f>+Fiabilidad!A82</f>
        <v>Tiempo medio de recuperación</v>
      </c>
      <c r="E56" s="51" t="str">
        <f>+Fiabilidad!A83</f>
        <v>¿Cuánto tiempo tarda el software/sistema en recuperarse de un fallo?</v>
      </c>
      <c r="F56" s="216" t="s">
        <v>413</v>
      </c>
      <c r="G56" s="215" t="s">
        <v>409</v>
      </c>
      <c r="H56" s="372" t="s">
        <v>11</v>
      </c>
      <c r="I56" s="22" t="s">
        <v>11</v>
      </c>
      <c r="J56" s="23" t="s">
        <v>11</v>
      </c>
      <c r="K56" s="131" t="str">
        <f>+IF(J56="Si","Ver Fórmula"," ")</f>
        <v>Ver Fórmula</v>
      </c>
      <c r="L56" s="102" t="str">
        <f>+IF($K$6="Ver Fórmula","N/A","")</f>
        <v>N/A</v>
      </c>
      <c r="M56" s="103" t="str">
        <f>+IF($K$6="Ver Fórmula","N/A","")</f>
        <v>N/A</v>
      </c>
      <c r="N56" s="96">
        <v>0</v>
      </c>
      <c r="O56" s="322">
        <f>+IF(H56="Si",1/$H$58,0)</f>
        <v>0.25</v>
      </c>
      <c r="P56" s="165">
        <f>+IF(AND($H$56="Si",I56="Si"),(1/$T$56),0)</f>
        <v>0.5</v>
      </c>
      <c r="Q56" s="152">
        <f>+N56*$O$56*P56</f>
        <v>0</v>
      </c>
      <c r="R56" s="302"/>
      <c r="S56" s="296"/>
      <c r="T56" s="40">
        <f>+COUNTIF(I56:I57,"Si")</f>
        <v>2</v>
      </c>
    </row>
    <row r="57" spans="1:20" ht="35.1" customHeight="1" thickBot="1" x14ac:dyDescent="0.25">
      <c r="A57" s="330"/>
      <c r="B57" s="306"/>
      <c r="C57" s="85" t="str">
        <f>+Fiabilidad!C90</f>
        <v>RRe-2-S</v>
      </c>
      <c r="D57" s="121" t="str">
        <f>+Fiabilidad!A90</f>
        <v>Integridad de los Dato de las Copias de Seguridad</v>
      </c>
      <c r="E57" s="56" t="str">
        <f>+Fiabilidad!A91</f>
        <v>¿De qué proporción de datos se hace una copia de seguridad con regularidad?</v>
      </c>
      <c r="F57" s="218" t="s">
        <v>407</v>
      </c>
      <c r="G57" s="221" t="s">
        <v>411</v>
      </c>
      <c r="H57" s="340"/>
      <c r="I57" s="20" t="s">
        <v>11</v>
      </c>
      <c r="J57" s="21" t="s">
        <v>11</v>
      </c>
      <c r="K57" s="243" t="str">
        <f t="shared" ref="K57" si="27">+IF(J57="Si","X=A/B"," ")</f>
        <v>X=A/B</v>
      </c>
      <c r="L57" s="156">
        <f>+Fiabilidad!C92</f>
        <v>0</v>
      </c>
      <c r="M57" s="157">
        <f>+Fiabilidad!C93</f>
        <v>0</v>
      </c>
      <c r="N57" s="180">
        <v>0</v>
      </c>
      <c r="O57" s="323"/>
      <c r="P57" s="146">
        <f>+IF(AND($H$56="Si",I57="Si"),(1/$T$56),0)</f>
        <v>0.5</v>
      </c>
      <c r="Q57" s="163">
        <f>+N57*$O$56*P57</f>
        <v>0</v>
      </c>
      <c r="R57" s="303"/>
      <c r="S57" s="297"/>
    </row>
    <row r="58" spans="1:20" ht="12.75" customHeight="1" thickBot="1" x14ac:dyDescent="0.25">
      <c r="F58" s="212"/>
      <c r="G58" s="212"/>
      <c r="H58" s="83">
        <f>+COUNTIF(H47:H57,"Si")</f>
        <v>4</v>
      </c>
      <c r="I58" s="79"/>
      <c r="J58" s="79"/>
      <c r="L58" s="79"/>
      <c r="M58" s="79"/>
      <c r="O58" s="50"/>
      <c r="P58" s="50"/>
      <c r="Q58" s="50"/>
    </row>
    <row r="59" spans="1:20" ht="39.950000000000003" customHeight="1" thickBot="1" x14ac:dyDescent="0.25">
      <c r="A59" s="325" t="s">
        <v>365</v>
      </c>
      <c r="B59" s="304" t="str">
        <f>+Seguridad!A1</f>
        <v>Confidencialidad</v>
      </c>
      <c r="C59" s="200" t="str">
        <f>+Seguridad!C3</f>
        <v>SCo-1-G</v>
      </c>
      <c r="D59" s="75" t="str">
        <f>+Seguridad!A3</f>
        <v>Controlabilidad del acceso</v>
      </c>
      <c r="E59" s="51" t="str">
        <f>+Seguridad!A4</f>
        <v>¿Qué proporción de elementos de datos confidenciales están protegidos de accesos no autorizados?</v>
      </c>
      <c r="F59" s="213" t="s">
        <v>407</v>
      </c>
      <c r="G59" s="213" t="s">
        <v>409</v>
      </c>
      <c r="H59" s="307" t="s">
        <v>11</v>
      </c>
      <c r="I59" s="86" t="s">
        <v>11</v>
      </c>
      <c r="J59" s="17" t="s">
        <v>11</v>
      </c>
      <c r="K59" s="44" t="str">
        <f>+IF(J59="Si","X = 1 - A/B"," ")</f>
        <v>X = 1 - A/B</v>
      </c>
      <c r="L59" s="137">
        <f>+Seguridad!C5</f>
        <v>0</v>
      </c>
      <c r="M59" s="138">
        <f>+Seguridad!C6</f>
        <v>0</v>
      </c>
      <c r="N59" s="139">
        <f>+IFERROR(1-(L59/M59),0)</f>
        <v>0</v>
      </c>
      <c r="O59" s="310">
        <f>+IF(H59="Si",1/$H$70,0)</f>
        <v>0.2</v>
      </c>
      <c r="P59" s="144">
        <f>+IF(AND($H$59="Si",I59="Si"),(1/$T$59),0)</f>
        <v>0.33333333333333331</v>
      </c>
      <c r="Q59" s="148">
        <f>+N59*$O$59*P59</f>
        <v>0</v>
      </c>
      <c r="R59" s="301">
        <f>+Indice!E16</f>
        <v>0</v>
      </c>
      <c r="S59" s="295">
        <f>+(SUM(Q59:Q69))*R59</f>
        <v>0</v>
      </c>
      <c r="T59" s="40">
        <f>+COUNTIF(I59:I61,"Si")</f>
        <v>3</v>
      </c>
    </row>
    <row r="60" spans="1:20" ht="49.9" customHeight="1" x14ac:dyDescent="0.2">
      <c r="A60" s="326"/>
      <c r="B60" s="305"/>
      <c r="C60" s="230" t="str">
        <f>+Seguridad!C11</f>
        <v>SCo-2-G</v>
      </c>
      <c r="D60" s="76" t="str">
        <f>+Seguridad!A11</f>
        <v>Corrección del cifrado de datos</v>
      </c>
      <c r="E60" s="72" t="str">
        <f>+Seguridad!A12</f>
        <v>¿Qué tan correcta es la encriptación/desencriptación de los elementos de datos según lo establecido en la especificación de requisitos?</v>
      </c>
      <c r="F60" s="214" t="s">
        <v>407</v>
      </c>
      <c r="G60" s="214" t="s">
        <v>411</v>
      </c>
      <c r="H60" s="308"/>
      <c r="I60" s="30" t="s">
        <v>11</v>
      </c>
      <c r="J60" s="31" t="s">
        <v>11</v>
      </c>
      <c r="K60" s="73" t="str">
        <f t="shared" ref="K60:K64" si="28">+IF(J60="Si","X=A/B"," ")</f>
        <v>X=A/B</v>
      </c>
      <c r="L60" s="177">
        <f>+Seguridad!C13</f>
        <v>0</v>
      </c>
      <c r="M60" s="178">
        <f>+Seguridad!C14</f>
        <v>0</v>
      </c>
      <c r="N60" s="173">
        <f t="shared" ref="N60:N64" si="29">+IFERROR(L60/M60,0)</f>
        <v>0</v>
      </c>
      <c r="O60" s="311"/>
      <c r="P60" s="149">
        <f>+IF(AND($H$59="Si",I60="Si"),(1/$T$59),0)</f>
        <v>0.33333333333333331</v>
      </c>
      <c r="Q60" s="150">
        <f t="shared" ref="Q60:Q61" si="30">+N60*$O$59*P60</f>
        <v>0</v>
      </c>
      <c r="R60" s="302"/>
      <c r="S60" s="296"/>
    </row>
    <row r="61" spans="1:20" ht="35.1" customHeight="1" thickBot="1" x14ac:dyDescent="0.25">
      <c r="A61" s="326"/>
      <c r="B61" s="306"/>
      <c r="C61" s="85" t="str">
        <f>+Seguridad!C19</f>
        <v>SCo-3-S</v>
      </c>
      <c r="D61" s="68" t="str">
        <f>+Seguridad!A19</f>
        <v>Fuerza de los algoritmos criptográficos</v>
      </c>
      <c r="E61" s="63" t="str">
        <f>+Seguridad!A20</f>
        <v>¿Qué proporción de los algoritmos criptográficos ha sido bien examinada?</v>
      </c>
      <c r="F61" s="211" t="s">
        <v>407</v>
      </c>
      <c r="G61" s="211" t="s">
        <v>414</v>
      </c>
      <c r="H61" s="309"/>
      <c r="I61" s="88" t="s">
        <v>11</v>
      </c>
      <c r="J61" s="28" t="s">
        <v>11</v>
      </c>
      <c r="K61" s="64" t="str">
        <f t="shared" si="28"/>
        <v>X=A/B</v>
      </c>
      <c r="L61" s="180">
        <f>+Seguridad!C21</f>
        <v>0</v>
      </c>
      <c r="M61" s="181">
        <f>+Seguridad!C22</f>
        <v>0</v>
      </c>
      <c r="N61" s="174">
        <f t="shared" si="29"/>
        <v>0</v>
      </c>
      <c r="O61" s="312"/>
      <c r="P61" s="153">
        <f>+IF(AND($H$59="Si",I61="Si"),(1/$T$59),0)</f>
        <v>0.33333333333333331</v>
      </c>
      <c r="Q61" s="147">
        <f t="shared" si="30"/>
        <v>0</v>
      </c>
      <c r="R61" s="302"/>
      <c r="S61" s="296"/>
    </row>
    <row r="62" spans="1:20" ht="39.950000000000003" customHeight="1" x14ac:dyDescent="0.2">
      <c r="A62" s="326"/>
      <c r="B62" s="305" t="str">
        <f>+Seguridad!A27</f>
        <v>Integridad</v>
      </c>
      <c r="C62" s="199" t="str">
        <f>+Seguridad!C29</f>
        <v>Sin-1-G</v>
      </c>
      <c r="D62" s="94" t="str">
        <f>+Seguridad!A29</f>
        <v>Integridad de los datos</v>
      </c>
      <c r="E62" s="46" t="str">
        <f>+Seguridad!A30</f>
        <v>¿En qué medida se previene la corrupción o modificación de los datos por accesos no autorizados?</v>
      </c>
      <c r="F62" s="215" t="s">
        <v>407</v>
      </c>
      <c r="G62" s="215" t="s">
        <v>409</v>
      </c>
      <c r="H62" s="308" t="s">
        <v>11</v>
      </c>
      <c r="I62" s="87" t="s">
        <v>11</v>
      </c>
      <c r="J62" s="90" t="s">
        <v>11</v>
      </c>
      <c r="K62" s="60" t="str">
        <f t="shared" si="28"/>
        <v>X=A/B</v>
      </c>
      <c r="L62" s="190">
        <f>+Seguridad!C31</f>
        <v>0</v>
      </c>
      <c r="M62" s="191">
        <f>+Seguridad!C32</f>
        <v>0</v>
      </c>
      <c r="N62" s="263">
        <f t="shared" si="29"/>
        <v>0</v>
      </c>
      <c r="O62" s="311">
        <f>+IF(H62="Si",1/$H$70,0)</f>
        <v>0.2</v>
      </c>
      <c r="P62" s="144">
        <f>+IF(AND($H$62="Si",I62="Si"),(1/$T$62),0)</f>
        <v>0.33333333333333331</v>
      </c>
      <c r="Q62" s="148">
        <f>+N62*$O$62*P62</f>
        <v>0</v>
      </c>
      <c r="R62" s="302"/>
      <c r="S62" s="296"/>
      <c r="T62" s="40">
        <f>+COUNTIF(I62:I64,"Si")</f>
        <v>3</v>
      </c>
    </row>
    <row r="63" spans="1:20" ht="35.1" customHeight="1" x14ac:dyDescent="0.2">
      <c r="A63" s="326"/>
      <c r="B63" s="305"/>
      <c r="C63" s="230" t="str">
        <f>+Seguridad!C37</f>
        <v>SIn-2-G</v>
      </c>
      <c r="D63" s="76" t="str">
        <f>+Seguridad!A37</f>
        <v>Prevención de la Corrupción de Datos Interna</v>
      </c>
      <c r="E63" s="72" t="str">
        <f>+Seguridad!A38</f>
        <v>¿En qué medida se aplican los métodos de prevención de la corrupción de datos disponibles?</v>
      </c>
      <c r="F63" s="214" t="s">
        <v>407</v>
      </c>
      <c r="G63" s="214" t="s">
        <v>411</v>
      </c>
      <c r="H63" s="308"/>
      <c r="I63" s="30" t="s">
        <v>11</v>
      </c>
      <c r="J63" s="31" t="s">
        <v>11</v>
      </c>
      <c r="K63" s="73" t="str">
        <f t="shared" si="28"/>
        <v>X=A/B</v>
      </c>
      <c r="L63" s="177">
        <f>+Seguridad!C39</f>
        <v>0</v>
      </c>
      <c r="M63" s="178">
        <f>+Seguridad!C40</f>
        <v>0</v>
      </c>
      <c r="N63" s="173">
        <f t="shared" si="29"/>
        <v>0</v>
      </c>
      <c r="O63" s="311"/>
      <c r="P63" s="149">
        <f>+IF(AND($H$62="Si",I63="Si"),(1/$T$62),0)</f>
        <v>0.33333333333333331</v>
      </c>
      <c r="Q63" s="150">
        <f>+N63*$O$62*P63</f>
        <v>0</v>
      </c>
      <c r="R63" s="302"/>
      <c r="S63" s="296"/>
    </row>
    <row r="64" spans="1:20" ht="54.95" customHeight="1" thickBot="1" x14ac:dyDescent="0.25">
      <c r="A64" s="326"/>
      <c r="B64" s="305"/>
      <c r="C64" s="199" t="str">
        <f>+Seguridad!C45</f>
        <v>SIn-3-S</v>
      </c>
      <c r="D64" s="94" t="str">
        <f>+Seguridad!A45</f>
        <v>Prevención del desbordamiento de Búfer</v>
      </c>
      <c r="E64" s="46" t="str">
        <f>+Seguridad!A46</f>
        <v>¿Qué parte de los accesos a la memoria con entrada del usuario en los módulos de software se ha realizado la verificación de límites para evitar el desbordamiento de búfer?</v>
      </c>
      <c r="F64" s="221" t="s">
        <v>415</v>
      </c>
      <c r="G64" s="221" t="s">
        <v>414</v>
      </c>
      <c r="H64" s="309"/>
      <c r="I64" s="87" t="s">
        <v>11</v>
      </c>
      <c r="J64" s="90" t="s">
        <v>11</v>
      </c>
      <c r="K64" s="62" t="str">
        <f t="shared" si="28"/>
        <v>X=A/B</v>
      </c>
      <c r="L64" s="175">
        <f>+Seguridad!C47</f>
        <v>0</v>
      </c>
      <c r="M64" s="176">
        <f>+Seguridad!C48</f>
        <v>0</v>
      </c>
      <c r="N64" s="254">
        <f t="shared" si="29"/>
        <v>0</v>
      </c>
      <c r="O64" s="312"/>
      <c r="P64" s="153">
        <f>+IF(AND($H$62="Si",I64="Si"),(1/$T$62),0)</f>
        <v>0.33333333333333331</v>
      </c>
      <c r="Q64" s="147">
        <f>+N64*$O$62*P64</f>
        <v>0</v>
      </c>
      <c r="R64" s="302"/>
      <c r="S64" s="296"/>
    </row>
    <row r="65" spans="1:20" ht="35.1" customHeight="1" thickBot="1" x14ac:dyDescent="0.25">
      <c r="A65" s="326"/>
      <c r="B65" s="41" t="str">
        <f>+Seguridad!A53</f>
        <v>No repudio</v>
      </c>
      <c r="C65" s="41" t="str">
        <f>+Seguridad!C55</f>
        <v>SNo-1-G</v>
      </c>
      <c r="D65" s="67" t="str">
        <f>+Seguridad!A55</f>
        <v>Utilización de firma digital</v>
      </c>
      <c r="E65" s="43" t="str">
        <f>+Seguridad!A56</f>
        <v>¿Qué proporción de eventos que requieran no - repudio se procesan utilizando la firma digital?</v>
      </c>
      <c r="F65" s="206" t="s">
        <v>407</v>
      </c>
      <c r="G65" s="206" t="s">
        <v>411</v>
      </c>
      <c r="H65" s="33" t="s">
        <v>11</v>
      </c>
      <c r="I65" s="26" t="s">
        <v>11</v>
      </c>
      <c r="J65" s="27" t="s">
        <v>11</v>
      </c>
      <c r="K65" s="44" t="str">
        <f t="shared" ref="K65:K69" si="31">+IF(J65="Si","X=A/B"," ")</f>
        <v>X=A/B</v>
      </c>
      <c r="L65" s="137">
        <f>+Seguridad!C57</f>
        <v>0</v>
      </c>
      <c r="M65" s="138">
        <f>+Seguridad!C58</f>
        <v>0</v>
      </c>
      <c r="N65" s="139">
        <f t="shared" ref="N65:N69" si="32">+IFERROR(L65/M65,0)</f>
        <v>0</v>
      </c>
      <c r="O65" s="140">
        <f>+IF(H65="Si",1/$H$70,0)</f>
        <v>0.2</v>
      </c>
      <c r="P65" s="140">
        <f>+IF(AND((H65="Si"),(I65="Si")),1,0)</f>
        <v>1</v>
      </c>
      <c r="Q65" s="150">
        <f>+N65*$O$65*P65</f>
        <v>0</v>
      </c>
      <c r="R65" s="302"/>
      <c r="S65" s="296"/>
    </row>
    <row r="66" spans="1:20" ht="35.1" customHeight="1" x14ac:dyDescent="0.2">
      <c r="A66" s="326"/>
      <c r="B66" s="305" t="str">
        <f>+Seguridad!A63</f>
        <v>Responsabilidad</v>
      </c>
      <c r="C66" s="224" t="str">
        <f>+Seguridad!C65</f>
        <v>SAc-1-G</v>
      </c>
      <c r="D66" s="122" t="str">
        <f>+Seguridad!A65</f>
        <v>Integridad de la pista de auditoría del usuario</v>
      </c>
      <c r="E66" s="59" t="str">
        <f>+Seguridad!A66</f>
        <v>¿Cuán completa es la pista de auditoría relativa al acceso de los usuarios al sistema o a los datos?</v>
      </c>
      <c r="F66" s="215" t="s">
        <v>407</v>
      </c>
      <c r="G66" s="215" t="s">
        <v>409</v>
      </c>
      <c r="H66" s="307" t="s">
        <v>11</v>
      </c>
      <c r="I66" s="22" t="s">
        <v>11</v>
      </c>
      <c r="J66" s="23" t="s">
        <v>11</v>
      </c>
      <c r="K66" s="60" t="str">
        <f t="shared" si="31"/>
        <v>X=A/B</v>
      </c>
      <c r="L66" s="190">
        <f>+Seguridad!C67</f>
        <v>0</v>
      </c>
      <c r="M66" s="191">
        <f>+Seguridad!C68</f>
        <v>0</v>
      </c>
      <c r="N66" s="263">
        <f t="shared" si="32"/>
        <v>0</v>
      </c>
      <c r="O66" s="310">
        <f>+IF(H66="Si",1/$H$70,0)</f>
        <v>0.2</v>
      </c>
      <c r="P66" s="144">
        <f>+IF(AND($H$66="Si",I66="Si"),(1/$T$66),0)</f>
        <v>0.5</v>
      </c>
      <c r="Q66" s="148">
        <f>+N66*$O$66*P66</f>
        <v>0</v>
      </c>
      <c r="R66" s="302"/>
      <c r="S66" s="296"/>
      <c r="T66" s="40">
        <f>+COUNTIF(I66:I67,"Si")</f>
        <v>2</v>
      </c>
    </row>
    <row r="67" spans="1:20" ht="40.15" customHeight="1" thickBot="1" x14ac:dyDescent="0.25">
      <c r="A67" s="326"/>
      <c r="B67" s="305"/>
      <c r="C67" s="199" t="str">
        <f>+Seguridad!C73</f>
        <v>SAc-2-S</v>
      </c>
      <c r="D67" s="94" t="str">
        <f>+Seguridad!A73</f>
        <v>Retención de Registros del Sistema</v>
      </c>
      <c r="E67" s="46" t="str">
        <f>+Seguridad!A74</f>
        <v>¿Durante qué porcentaje del período de retención requerido se conserva el registro del sistema en un almacenamiento estable?</v>
      </c>
      <c r="F67" s="221" t="s">
        <v>407</v>
      </c>
      <c r="G67" s="221" t="s">
        <v>411</v>
      </c>
      <c r="H67" s="309"/>
      <c r="I67" s="87" t="s">
        <v>11</v>
      </c>
      <c r="J67" s="90" t="s">
        <v>11</v>
      </c>
      <c r="K67" s="101" t="str">
        <f t="shared" si="31"/>
        <v>X=A/B</v>
      </c>
      <c r="L67" s="188">
        <f>+Seguridad!C75</f>
        <v>0</v>
      </c>
      <c r="M67" s="189">
        <f>+Seguridad!C76</f>
        <v>0</v>
      </c>
      <c r="N67" s="255">
        <f t="shared" si="32"/>
        <v>0</v>
      </c>
      <c r="O67" s="312"/>
      <c r="P67" s="149">
        <f>+IF(AND($H$66="Si",I67="Si"),(1/$T$66),0)</f>
        <v>0.5</v>
      </c>
      <c r="Q67" s="150">
        <f>+N67*$O$66*P67</f>
        <v>0</v>
      </c>
      <c r="R67" s="302"/>
      <c r="S67" s="296"/>
    </row>
    <row r="68" spans="1:20" ht="35.1" customHeight="1" x14ac:dyDescent="0.2">
      <c r="A68" s="326"/>
      <c r="B68" s="304" t="str">
        <f>+Seguridad!A81</f>
        <v>Autenticidad</v>
      </c>
      <c r="C68" s="224" t="str">
        <f>+Seguridad!C83</f>
        <v>SAu-1-G</v>
      </c>
      <c r="D68" s="66" t="str">
        <f>+Seguridad!A83</f>
        <v>Suficiencia del mecanismo de autenticación</v>
      </c>
      <c r="E68" s="54" t="str">
        <f>+Seguridad!A84</f>
        <v>¿En qué medida el sistema autentifica la identidad de un sujeto?</v>
      </c>
      <c r="F68" s="213" t="s">
        <v>407</v>
      </c>
      <c r="G68" s="213" t="s">
        <v>409</v>
      </c>
      <c r="H68" s="307" t="s">
        <v>11</v>
      </c>
      <c r="I68" s="18" t="s">
        <v>11</v>
      </c>
      <c r="J68" s="19" t="s">
        <v>11</v>
      </c>
      <c r="K68" s="47" t="str">
        <f t="shared" si="31"/>
        <v>X=A/B</v>
      </c>
      <c r="L68" s="136">
        <f>+Seguridad!C85</f>
        <v>0</v>
      </c>
      <c r="M68" s="142">
        <f>+Seguridad!C86</f>
        <v>0</v>
      </c>
      <c r="N68" s="253">
        <f t="shared" si="32"/>
        <v>0</v>
      </c>
      <c r="O68" s="310">
        <f>+IF(H68="Si",1/$H$70,0)</f>
        <v>0.2</v>
      </c>
      <c r="P68" s="144">
        <f>+IF(AND($H$68="Si",I68="Si"),(1/$T$68),0)</f>
        <v>0.5</v>
      </c>
      <c r="Q68" s="148">
        <f>+N68*$O$68*P68</f>
        <v>0</v>
      </c>
      <c r="R68" s="302"/>
      <c r="S68" s="296"/>
      <c r="T68" s="40">
        <f>+COUNTIF(I68:I69,"Si")</f>
        <v>2</v>
      </c>
    </row>
    <row r="69" spans="1:20" ht="35.1" customHeight="1" thickBot="1" x14ac:dyDescent="0.25">
      <c r="A69" s="327"/>
      <c r="B69" s="306"/>
      <c r="C69" s="85" t="str">
        <f>+Seguridad!C91</f>
        <v>SAu-2-S</v>
      </c>
      <c r="D69" s="68" t="str">
        <f>+Seguridad!A91</f>
        <v>Conformidad con las reglas de autenticación</v>
      </c>
      <c r="E69" s="63" t="str">
        <f>+Seguridad!A92</f>
        <v>¿Qué proporción de las reglas de autenticación requeridas se establece?</v>
      </c>
      <c r="F69" s="221" t="s">
        <v>407</v>
      </c>
      <c r="G69" s="221" t="s">
        <v>411</v>
      </c>
      <c r="H69" s="309"/>
      <c r="I69" s="88" t="s">
        <v>11</v>
      </c>
      <c r="J69" s="28" t="s">
        <v>11</v>
      </c>
      <c r="K69" s="64" t="str">
        <f t="shared" si="31"/>
        <v>X=A/B</v>
      </c>
      <c r="L69" s="180">
        <f>+Seguridad!C93</f>
        <v>0</v>
      </c>
      <c r="M69" s="181">
        <f>+Seguridad!C94</f>
        <v>0</v>
      </c>
      <c r="N69" s="174">
        <f t="shared" si="32"/>
        <v>0</v>
      </c>
      <c r="O69" s="312"/>
      <c r="P69" s="146">
        <f>+IF(AND($H$68="Si",I69="Si"),(1/$T$68),0)</f>
        <v>0.5</v>
      </c>
      <c r="Q69" s="163">
        <f>+N69*$O$68*P69</f>
        <v>0</v>
      </c>
      <c r="R69" s="303"/>
      <c r="S69" s="297"/>
    </row>
    <row r="70" spans="1:20" ht="12.75" customHeight="1" thickBot="1" x14ac:dyDescent="0.25">
      <c r="F70" s="212"/>
      <c r="G70" s="212"/>
      <c r="H70" s="83">
        <f>+COUNTIF(H59:H69,"Si")</f>
        <v>5</v>
      </c>
      <c r="I70" s="79"/>
      <c r="J70" s="79"/>
      <c r="L70" s="79"/>
      <c r="M70" s="79"/>
      <c r="N70" s="48"/>
      <c r="O70" s="50"/>
      <c r="P70" s="50"/>
      <c r="Q70" s="50"/>
    </row>
    <row r="71" spans="1:20" ht="50.1" customHeight="1" thickBot="1" x14ac:dyDescent="0.25">
      <c r="A71" s="298" t="s">
        <v>366</v>
      </c>
      <c r="B71" s="304" t="str">
        <f>+Mantenibilidad!A1</f>
        <v>Modularidad</v>
      </c>
      <c r="C71" s="224" t="str">
        <f>+Mantenibilidad!C3</f>
        <v>MMo-1-G</v>
      </c>
      <c r="D71" s="66" t="str">
        <f>+Mantenibilidad!A3</f>
        <v>Acoplamiento de componentes</v>
      </c>
      <c r="E71" s="54" t="str">
        <f>+Mantenibilidad!A4</f>
        <v>¿Cuántos componentes son independientes y cuántos componentes están libres de impactos por cambios en otros componentes de un sistema o programa informático?</v>
      </c>
      <c r="F71" s="208" t="s">
        <v>407</v>
      </c>
      <c r="G71" s="209" t="s">
        <v>411</v>
      </c>
      <c r="H71" s="313" t="s">
        <v>11</v>
      </c>
      <c r="I71" s="18" t="s">
        <v>11</v>
      </c>
      <c r="J71" s="19" t="s">
        <v>11</v>
      </c>
      <c r="K71" s="47" t="str">
        <f t="shared" ref="K71:K77" si="33">+IF(J71="Si","X=A/B"," ")</f>
        <v>X=A/B</v>
      </c>
      <c r="L71" s="136">
        <f>+Mantenibilidad!C5</f>
        <v>0</v>
      </c>
      <c r="M71" s="142">
        <f>+Mantenibilidad!C6</f>
        <v>0</v>
      </c>
      <c r="N71" s="143">
        <f t="shared" ref="N71:N77" si="34">+IFERROR(L71/M71,0)</f>
        <v>0</v>
      </c>
      <c r="O71" s="310">
        <f>+IF(H71="Si",1/$H$84,0)</f>
        <v>0.2</v>
      </c>
      <c r="P71" s="144">
        <f>+IF(AND($H$71="Si",I71="Si"),(1/$T$71),0)</f>
        <v>0.5</v>
      </c>
      <c r="Q71" s="148">
        <f>+N71*$O$71*P71</f>
        <v>0</v>
      </c>
      <c r="R71" s="301">
        <f>+Indice!E17</f>
        <v>0</v>
      </c>
      <c r="S71" s="295">
        <f>+(SUM(Q71:Q83))*R71</f>
        <v>0</v>
      </c>
      <c r="T71" s="40">
        <f>+COUNTIF(I71:I72,"Si")</f>
        <v>2</v>
      </c>
    </row>
    <row r="72" spans="1:20" ht="35.1" customHeight="1" thickBot="1" x14ac:dyDescent="0.25">
      <c r="A72" s="299"/>
      <c r="B72" s="306"/>
      <c r="C72" s="85" t="str">
        <f>+Mantenibilidad!C11</f>
        <v>MMo-2-S</v>
      </c>
      <c r="D72" s="68" t="str">
        <f>+Mantenibilidad!A11</f>
        <v>Adecuación de la Complejidad Ciclomática</v>
      </c>
      <c r="E72" s="63" t="str">
        <f>+Mantenibilidad!A12</f>
        <v>¿Cuántos módulos de software tienen una complejidad ciclomática aceptable?</v>
      </c>
      <c r="F72" s="210" t="s">
        <v>415</v>
      </c>
      <c r="G72" s="211" t="s">
        <v>414</v>
      </c>
      <c r="H72" s="315"/>
      <c r="I72" s="20" t="s">
        <v>11</v>
      </c>
      <c r="J72" s="21" t="s">
        <v>11</v>
      </c>
      <c r="K72" s="44" t="str">
        <f>+IF(J72="Si","X = 1 - A/B"," ")</f>
        <v>X = 1 - A/B</v>
      </c>
      <c r="L72" s="180">
        <f>+Mantenibilidad!C13</f>
        <v>0</v>
      </c>
      <c r="M72" s="181">
        <f>+Mantenibilidad!C14</f>
        <v>0</v>
      </c>
      <c r="N72" s="174">
        <f>+IFERROR(1-(L72/M72),0)</f>
        <v>0</v>
      </c>
      <c r="O72" s="312"/>
      <c r="P72" s="146">
        <f>+IF(AND($H$71="Si",I72="Si"),(1/$T$71),0)</f>
        <v>0.5</v>
      </c>
      <c r="Q72" s="163">
        <f>+N72*$O$71*P72</f>
        <v>0</v>
      </c>
      <c r="R72" s="302"/>
      <c r="S72" s="296"/>
    </row>
    <row r="73" spans="1:20" ht="35.1" customHeight="1" x14ac:dyDescent="0.2">
      <c r="A73" s="299"/>
      <c r="B73" s="316" t="str">
        <f>+Mantenibilidad!A19</f>
        <v>Reusabilidad (Reutilización)</v>
      </c>
      <c r="C73" s="236" t="str">
        <f>+Mantenibilidad!C21</f>
        <v>MRe-1-G</v>
      </c>
      <c r="D73" s="66" t="str">
        <f>+Mantenibilidad!A21</f>
        <v>Reutilización de activos</v>
      </c>
      <c r="E73" s="54" t="str">
        <f>+Mantenibilidad!A22</f>
        <v>¿Cuántos activos de un sistema pueden ser reutilizables?</v>
      </c>
      <c r="F73" s="208" t="s">
        <v>407</v>
      </c>
      <c r="G73" s="209" t="s">
        <v>409</v>
      </c>
      <c r="H73" s="313" t="s">
        <v>11</v>
      </c>
      <c r="I73" s="18" t="s">
        <v>11</v>
      </c>
      <c r="J73" s="19" t="s">
        <v>11</v>
      </c>
      <c r="K73" s="47" t="str">
        <f t="shared" si="33"/>
        <v>X=A/B</v>
      </c>
      <c r="L73" s="136">
        <f>+Mantenibilidad!C23</f>
        <v>0</v>
      </c>
      <c r="M73" s="142">
        <f>+Mantenibilidad!C24</f>
        <v>0</v>
      </c>
      <c r="N73" s="253">
        <f t="shared" si="34"/>
        <v>0</v>
      </c>
      <c r="O73" s="310">
        <f>+IF(H73="Si",1/$H$84,0)</f>
        <v>0.2</v>
      </c>
      <c r="P73" s="144">
        <f>+IF(AND($H$73="Si",I73="Si"),(1/$T$73),0)</f>
        <v>0.5</v>
      </c>
      <c r="Q73" s="148">
        <f>+N73*$O$73*P73</f>
        <v>0</v>
      </c>
      <c r="R73" s="302"/>
      <c r="S73" s="296"/>
      <c r="T73" s="40">
        <f>+COUNTIF(I73:I74,"Si")</f>
        <v>2</v>
      </c>
    </row>
    <row r="74" spans="1:20" ht="35.1" customHeight="1" thickBot="1" x14ac:dyDescent="0.25">
      <c r="A74" s="299"/>
      <c r="B74" s="317"/>
      <c r="C74" s="203" t="str">
        <f>+Mantenibilidad!C29</f>
        <v>MRe-2-S</v>
      </c>
      <c r="D74" s="121" t="str">
        <f>+Mantenibilidad!A29</f>
        <v>Conformidad de las normas de codificación</v>
      </c>
      <c r="E74" s="63" t="str">
        <f>+Mantenibilidad!A30</f>
        <v>¿Cuántos módulos se ajustan a las normas de codificación requeridas?</v>
      </c>
      <c r="F74" s="210" t="s">
        <v>415</v>
      </c>
      <c r="G74" s="211" t="s">
        <v>411</v>
      </c>
      <c r="H74" s="315"/>
      <c r="I74" s="20" t="s">
        <v>11</v>
      </c>
      <c r="J74" s="21" t="s">
        <v>11</v>
      </c>
      <c r="K74" s="64" t="str">
        <f t="shared" si="33"/>
        <v>X=A/B</v>
      </c>
      <c r="L74" s="180">
        <f>+Mantenibilidad!C32</f>
        <v>0</v>
      </c>
      <c r="M74" s="181">
        <f>+Mantenibilidad!C33</f>
        <v>0</v>
      </c>
      <c r="N74" s="174">
        <f t="shared" si="34"/>
        <v>0</v>
      </c>
      <c r="O74" s="312"/>
      <c r="P74" s="146">
        <f>+IF(AND($H$73="Si",I74="Si"),(1/$T$73),0)</f>
        <v>0.5</v>
      </c>
      <c r="Q74" s="163">
        <f>+N74*$O$73*P74</f>
        <v>0</v>
      </c>
      <c r="R74" s="302"/>
      <c r="S74" s="296"/>
    </row>
    <row r="75" spans="1:20" ht="35.1" customHeight="1" x14ac:dyDescent="0.2">
      <c r="A75" s="299"/>
      <c r="B75" s="305" t="str">
        <f>+Mantenibilidad!A38</f>
        <v>Analizabilidad</v>
      </c>
      <c r="C75" s="224" t="str">
        <f>+Mantenibilidad!C40</f>
        <v>MAn-1-G</v>
      </c>
      <c r="D75" s="122" t="str">
        <f>+Mantenibilidad!A40</f>
        <v>Exhaustividad del Registro del Sistema</v>
      </c>
      <c r="E75" s="59" t="str">
        <f>+Mantenibilidad!A41</f>
        <v>¿En qué medida el sistema registra sus operaciones en registros para que sean rastreables?</v>
      </c>
      <c r="F75" s="222" t="s">
        <v>407</v>
      </c>
      <c r="G75" s="223" t="s">
        <v>409</v>
      </c>
      <c r="H75" s="324" t="s">
        <v>11</v>
      </c>
      <c r="I75" s="22" t="s">
        <v>11</v>
      </c>
      <c r="J75" s="23" t="s">
        <v>11</v>
      </c>
      <c r="K75" s="60" t="str">
        <f t="shared" si="33"/>
        <v>X=A/B</v>
      </c>
      <c r="L75" s="190">
        <f>+Mantenibilidad!C42</f>
        <v>0</v>
      </c>
      <c r="M75" s="191">
        <f>+Mantenibilidad!C43</f>
        <v>0</v>
      </c>
      <c r="N75" s="263">
        <f t="shared" si="34"/>
        <v>0</v>
      </c>
      <c r="O75" s="311">
        <f>+IF(H75="Si",1/$H$84,0)</f>
        <v>0.2</v>
      </c>
      <c r="P75" s="151">
        <f>+IF(AND($H$75="Si",I75="Si"),(1/$T$75),0)</f>
        <v>0.33333333333333331</v>
      </c>
      <c r="Q75" s="152">
        <f>+N75*$O$75*P75</f>
        <v>0</v>
      </c>
      <c r="R75" s="302"/>
      <c r="S75" s="296"/>
      <c r="T75" s="40">
        <f>+COUNTIF(I75:I77,"Si")</f>
        <v>3</v>
      </c>
    </row>
    <row r="76" spans="1:20" ht="35.1" customHeight="1" x14ac:dyDescent="0.2">
      <c r="A76" s="299"/>
      <c r="B76" s="305"/>
      <c r="C76" s="230" t="str">
        <f>+Mantenibilidad!C48</f>
        <v>MAn-2-S</v>
      </c>
      <c r="D76" s="76" t="str">
        <f>+Mantenibilidad!A48</f>
        <v>Eficacia de la Función Diagnóstica</v>
      </c>
      <c r="E76" s="72" t="str">
        <f>+Mantenibilidad!A49</f>
        <v>¿Qué proporción de las funciones de diagnóstico cumple los requisitos del análisis causal?</v>
      </c>
      <c r="F76" s="217" t="s">
        <v>407</v>
      </c>
      <c r="G76" s="214" t="s">
        <v>411</v>
      </c>
      <c r="H76" s="314"/>
      <c r="I76" s="30" t="s">
        <v>11</v>
      </c>
      <c r="J76" s="31" t="s">
        <v>11</v>
      </c>
      <c r="K76" s="73" t="str">
        <f t="shared" si="33"/>
        <v>X=A/B</v>
      </c>
      <c r="L76" s="177">
        <f>+Mantenibilidad!C50</f>
        <v>0</v>
      </c>
      <c r="M76" s="178">
        <f>+Mantenibilidad!C51</f>
        <v>0</v>
      </c>
      <c r="N76" s="173">
        <f t="shared" si="34"/>
        <v>0</v>
      </c>
      <c r="O76" s="311"/>
      <c r="P76" s="149">
        <f>+IF(AND($H$75="Si",I76="Si"),(1/$T$75),0)</f>
        <v>0.33333333333333331</v>
      </c>
      <c r="Q76" s="150">
        <f>+N76*$O$75*P76</f>
        <v>0</v>
      </c>
      <c r="R76" s="302"/>
      <c r="S76" s="296"/>
    </row>
    <row r="77" spans="1:20" ht="35.1" customHeight="1" thickBot="1" x14ac:dyDescent="0.25">
      <c r="A77" s="299"/>
      <c r="B77" s="306"/>
      <c r="C77" s="85" t="str">
        <f>+Mantenibilidad!C48</f>
        <v>MAn-2-S</v>
      </c>
      <c r="D77" s="68" t="str">
        <f>+Mantenibilidad!A56</f>
        <v>Suficiencia de la Función Diagnóstica</v>
      </c>
      <c r="E77" s="63" t="str">
        <f>+Mantenibilidad!A57</f>
        <v>¿Qué proporción de las funciones de diagnóstico requeridas se ha implementado?</v>
      </c>
      <c r="F77" s="210" t="s">
        <v>407</v>
      </c>
      <c r="G77" s="211" t="s">
        <v>411</v>
      </c>
      <c r="H77" s="315"/>
      <c r="I77" s="88" t="s">
        <v>11</v>
      </c>
      <c r="J77" s="28" t="s">
        <v>11</v>
      </c>
      <c r="K77" s="62" t="str">
        <f t="shared" si="33"/>
        <v>X=A/B</v>
      </c>
      <c r="L77" s="175">
        <f>+Mantenibilidad!C58</f>
        <v>0</v>
      </c>
      <c r="M77" s="176">
        <f>+Mantenibilidad!C59</f>
        <v>0</v>
      </c>
      <c r="N77" s="254">
        <f t="shared" si="34"/>
        <v>0</v>
      </c>
      <c r="O77" s="312"/>
      <c r="P77" s="151">
        <f>+IF(AND($H$75="Si",I77="Si"),(1/$T$75),0)</f>
        <v>0.33333333333333331</v>
      </c>
      <c r="Q77" s="147">
        <f>+N77*$O$75*P77</f>
        <v>0</v>
      </c>
      <c r="R77" s="302"/>
      <c r="S77" s="296"/>
    </row>
    <row r="78" spans="1:20" ht="35.1" customHeight="1" thickBot="1" x14ac:dyDescent="0.25">
      <c r="A78" s="299"/>
      <c r="B78" s="318" t="str">
        <f>+Mantenibilidad!A64</f>
        <v>Capacidad de ser modificado</v>
      </c>
      <c r="C78" s="200" t="str">
        <f>+Mantenibilidad!C66</f>
        <v>MMd-1-G</v>
      </c>
      <c r="D78" s="66" t="str">
        <f>+Mantenibilidad!A66</f>
        <v>Eficiencia de modificación</v>
      </c>
      <c r="E78" s="54" t="str">
        <f>+Mantenibilidad!A67</f>
        <v>¿Cuál es la eficacia de las modificaciones en comparación con el tiempo previsto?</v>
      </c>
      <c r="F78" s="208" t="s">
        <v>407</v>
      </c>
      <c r="G78" s="209" t="s">
        <v>409</v>
      </c>
      <c r="H78" s="313" t="s">
        <v>11</v>
      </c>
      <c r="I78" s="18" t="s">
        <v>11</v>
      </c>
      <c r="J78" s="19" t="s">
        <v>11</v>
      </c>
      <c r="K78" s="131" t="str">
        <f>+IF(J78="Si","Ver Fórmula"," ")</f>
        <v>Ver Fórmula</v>
      </c>
      <c r="L78" s="98" t="str">
        <f>+IF($K$6="Ver Fórmula","N/A","")</f>
        <v>N/A</v>
      </c>
      <c r="M78" s="80" t="str">
        <f>+IF($K$6="Ver Fórmula","N/A","")</f>
        <v>N/A</v>
      </c>
      <c r="N78" s="192">
        <v>0</v>
      </c>
      <c r="O78" s="321">
        <f>+IF(H78="Si",1/$H$84,0)</f>
        <v>0.2</v>
      </c>
      <c r="P78" s="144">
        <f>+IF(AND($H$78="Si",I78="Si"),(1/$T$78),0)</f>
        <v>0.33333333333333331</v>
      </c>
      <c r="Q78" s="148">
        <f>+N78*$O$78*P78</f>
        <v>0</v>
      </c>
      <c r="R78" s="302"/>
      <c r="S78" s="296"/>
      <c r="T78" s="40">
        <f>+COUNTIF(I78:I80,"Si")</f>
        <v>3</v>
      </c>
    </row>
    <row r="79" spans="1:20" ht="35.1" customHeight="1" thickBot="1" x14ac:dyDescent="0.25">
      <c r="A79" s="299"/>
      <c r="B79" s="319"/>
      <c r="C79" s="230" t="str">
        <f>+Mantenibilidad!C75</f>
        <v>MMd-2-G</v>
      </c>
      <c r="D79" s="76" t="str">
        <f>+Mantenibilidad!A75</f>
        <v>Corrección de las Modificaciones</v>
      </c>
      <c r="E79" s="72" t="str">
        <f>+Mantenibilidad!A76</f>
        <v>¿Qué proporción de modificaciones se ha aplicado correctamente?</v>
      </c>
      <c r="F79" s="217" t="s">
        <v>407</v>
      </c>
      <c r="G79" s="214" t="s">
        <v>409</v>
      </c>
      <c r="H79" s="314"/>
      <c r="I79" s="30" t="s">
        <v>11</v>
      </c>
      <c r="J79" s="31" t="s">
        <v>11</v>
      </c>
      <c r="K79" s="44" t="str">
        <f>+IF(J79="Si","X = 1 - A/B"," ")</f>
        <v>X = 1 - A/B</v>
      </c>
      <c r="L79" s="177">
        <f>+Mantenibilidad!C77</f>
        <v>0</v>
      </c>
      <c r="M79" s="178">
        <f>+Mantenibilidad!C78</f>
        <v>0</v>
      </c>
      <c r="N79" s="155">
        <f>+IFERROR(1-(L79/M79),0)</f>
        <v>0</v>
      </c>
      <c r="O79" s="322"/>
      <c r="P79" s="149">
        <f>+IF(AND($H$78="Si",I79="Si"),(1/$T$78),0)</f>
        <v>0.33333333333333331</v>
      </c>
      <c r="Q79" s="150">
        <f>+N79*$O$78*P79</f>
        <v>0</v>
      </c>
      <c r="R79" s="302"/>
      <c r="S79" s="296"/>
    </row>
    <row r="80" spans="1:20" ht="35.1" customHeight="1" thickBot="1" x14ac:dyDescent="0.25">
      <c r="A80" s="299"/>
      <c r="B80" s="320"/>
      <c r="C80" s="85" t="str">
        <f>+Mantenibilidad!C83</f>
        <v>MMd-3-S</v>
      </c>
      <c r="D80" s="68" t="str">
        <f>+Mantenibilidad!A83</f>
        <v>Capacidad de la Modificación</v>
      </c>
      <c r="E80" s="63" t="str">
        <f>+Mantenibilidad!A84</f>
        <v>¿En qué medida se realizan las modificaciones requeridas dentro de un plazo determinado?</v>
      </c>
      <c r="F80" s="210" t="s">
        <v>407</v>
      </c>
      <c r="G80" s="211" t="s">
        <v>414</v>
      </c>
      <c r="H80" s="315"/>
      <c r="I80" s="88" t="s">
        <v>11</v>
      </c>
      <c r="J80" s="28" t="s">
        <v>11</v>
      </c>
      <c r="K80" s="134" t="str">
        <f>+IF(J80="Si","X=A/B"," ")</f>
        <v>X=A/B</v>
      </c>
      <c r="L80" s="180">
        <f>+Mantenibilidad!C85</f>
        <v>0</v>
      </c>
      <c r="M80" s="181">
        <f>+Mantenibilidad!C86</f>
        <v>0</v>
      </c>
      <c r="N80" s="174">
        <f t="shared" ref="N80" si="35">+IFERROR(L80/M80,0)</f>
        <v>0</v>
      </c>
      <c r="O80" s="323"/>
      <c r="P80" s="151">
        <f>+IF(AND($H$78="Si",I80="Si"),(1/$T$78),0)</f>
        <v>0.33333333333333331</v>
      </c>
      <c r="Q80" s="147">
        <f>+N80*$O$78*P80</f>
        <v>0</v>
      </c>
      <c r="R80" s="302"/>
      <c r="S80" s="296"/>
    </row>
    <row r="81" spans="1:20" ht="35.1" customHeight="1" x14ac:dyDescent="0.2">
      <c r="A81" s="299"/>
      <c r="B81" s="304" t="str">
        <f>+Mantenibilidad!A91</f>
        <v>Capacidad de ser probado</v>
      </c>
      <c r="C81" s="200" t="str">
        <f>+Mantenibilidad!C93</f>
        <v>MTe-1-G</v>
      </c>
      <c r="D81" s="75" t="str">
        <f>+Mantenibilidad!A93</f>
        <v>Exhaustividad de las funciones de prueba</v>
      </c>
      <c r="E81" s="54" t="str">
        <f>+Mantenibilidad!A94</f>
        <v>¿Cuál es el grado de exhaustividad de las funciones de prueba y las instalaciones?</v>
      </c>
      <c r="F81" s="213" t="s">
        <v>407</v>
      </c>
      <c r="G81" s="213" t="s">
        <v>411</v>
      </c>
      <c r="H81" s="342" t="s">
        <v>11</v>
      </c>
      <c r="I81" s="86" t="s">
        <v>11</v>
      </c>
      <c r="J81" s="17" t="s">
        <v>11</v>
      </c>
      <c r="K81" s="97" t="str">
        <f t="shared" ref="K81:K83" si="36">+IF(J81="Si","X=A/B"," ")</f>
        <v>X=A/B</v>
      </c>
      <c r="L81" s="184">
        <f>+Mantenibilidad!C95</f>
        <v>0</v>
      </c>
      <c r="M81" s="185">
        <f>+Mantenibilidad!C96</f>
        <v>0</v>
      </c>
      <c r="N81" s="172">
        <f t="shared" ref="N81:N83" si="37">+IFERROR(L81/M81,0)</f>
        <v>0</v>
      </c>
      <c r="O81" s="310">
        <f>+IF(H81="Si",1/$H$84,0)</f>
        <v>0.2</v>
      </c>
      <c r="P81" s="144">
        <f>+IF(AND($H$81="Si",I81="Si"),(1/$T$81),0)</f>
        <v>0.33333333333333331</v>
      </c>
      <c r="Q81" s="148">
        <f>+N81*$O$81*P81</f>
        <v>0</v>
      </c>
      <c r="R81" s="302"/>
      <c r="S81" s="296"/>
      <c r="T81" s="40">
        <f>+COUNTIF(I81:I83,"Si")</f>
        <v>3</v>
      </c>
    </row>
    <row r="82" spans="1:20" ht="35.1" customHeight="1" x14ac:dyDescent="0.2">
      <c r="A82" s="299"/>
      <c r="B82" s="305"/>
      <c r="C82" s="230" t="str">
        <f>+Mantenibilidad!C101</f>
        <v>MTe-2-S</v>
      </c>
      <c r="D82" s="76" t="str">
        <f>+Mantenibilidad!A101</f>
        <v>Capacidad de Prueba Autónoma</v>
      </c>
      <c r="E82" s="72" t="str">
        <f>+Mantenibilidad!A102</f>
        <v>¿Hasta qué punto puede probarse el software de forma autónoma?</v>
      </c>
      <c r="F82" s="214" t="s">
        <v>407</v>
      </c>
      <c r="G82" s="214" t="s">
        <v>414</v>
      </c>
      <c r="H82" s="343"/>
      <c r="I82" s="30" t="s">
        <v>11</v>
      </c>
      <c r="J82" s="31" t="s">
        <v>11</v>
      </c>
      <c r="K82" s="109" t="str">
        <f t="shared" si="36"/>
        <v>X=A/B</v>
      </c>
      <c r="L82" s="177">
        <f>+Mantenibilidad!C103</f>
        <v>0</v>
      </c>
      <c r="M82" s="178">
        <f>+Mantenibilidad!C104</f>
        <v>0</v>
      </c>
      <c r="N82" s="173">
        <f t="shared" si="37"/>
        <v>0</v>
      </c>
      <c r="O82" s="311"/>
      <c r="P82" s="149">
        <f>+IF(AND($H$81="Si",I82="Si"),(1/$T$81),0)</f>
        <v>0.33333333333333331</v>
      </c>
      <c r="Q82" s="150">
        <f>+N82*$O$81*P82</f>
        <v>0</v>
      </c>
      <c r="R82" s="302"/>
      <c r="S82" s="296"/>
    </row>
    <row r="83" spans="1:20" ht="35.1" customHeight="1" thickBot="1" x14ac:dyDescent="0.25">
      <c r="A83" s="300"/>
      <c r="B83" s="306"/>
      <c r="C83" s="85" t="str">
        <f>+Mantenibilidad!C109</f>
        <v>MTe-3-S</v>
      </c>
      <c r="D83" s="68" t="str">
        <f>+Mantenibilidad!A109</f>
        <v>Capacidad de Reinicio de la Prueba</v>
      </c>
      <c r="E83" s="63" t="str">
        <f>+Mantenibilidad!A110</f>
        <v>¿Con qué facilidad se puede llevar a cabo las pruebas nuevamente después del mantenimiento?</v>
      </c>
      <c r="F83" s="211" t="s">
        <v>407</v>
      </c>
      <c r="G83" s="211" t="s">
        <v>414</v>
      </c>
      <c r="H83" s="344"/>
      <c r="I83" s="88" t="s">
        <v>11</v>
      </c>
      <c r="J83" s="28" t="s">
        <v>11</v>
      </c>
      <c r="K83" s="134" t="str">
        <f t="shared" si="36"/>
        <v>X=A/B</v>
      </c>
      <c r="L83" s="180">
        <f>+Mantenibilidad!C111</f>
        <v>0</v>
      </c>
      <c r="M83" s="181">
        <f>+Mantenibilidad!C112</f>
        <v>0</v>
      </c>
      <c r="N83" s="174">
        <f t="shared" si="37"/>
        <v>0</v>
      </c>
      <c r="O83" s="312"/>
      <c r="P83" s="153">
        <f>+IF(AND($H$81="Si",I83="Si"),(1/$T$81),0)</f>
        <v>0.33333333333333331</v>
      </c>
      <c r="Q83" s="147">
        <f>+N83*$O$81*P83</f>
        <v>0</v>
      </c>
      <c r="R83" s="303"/>
      <c r="S83" s="297"/>
    </row>
    <row r="84" spans="1:20" ht="12.75" customHeight="1" thickBot="1" x14ac:dyDescent="0.25">
      <c r="F84" s="212"/>
      <c r="G84" s="212"/>
      <c r="H84" s="49">
        <f>+COUNTIF(H71:H83,"Si")</f>
        <v>5</v>
      </c>
    </row>
    <row r="85" spans="1:20" ht="34.9" customHeight="1" x14ac:dyDescent="0.2">
      <c r="A85" s="298" t="s">
        <v>368</v>
      </c>
      <c r="B85" s="304" t="str">
        <f>+Portabilidad!A1</f>
        <v>Adaptabilidad</v>
      </c>
      <c r="C85" s="200" t="str">
        <f>+Portabilidad!C3</f>
        <v>PAd-1-G</v>
      </c>
      <c r="D85" s="66" t="str">
        <f>+Portabilidad!A3</f>
        <v>Adaptabilidad en entorno Hardware</v>
      </c>
      <c r="E85" s="54" t="str">
        <f>+Portabilidad!A4</f>
        <v>¿Es el software o el sistema lo suficientemente capaz de adaptarse a diferentes entornos de hardware?</v>
      </c>
      <c r="F85" s="208" t="s">
        <v>413</v>
      </c>
      <c r="G85" s="209" t="s">
        <v>409</v>
      </c>
      <c r="H85" s="313" t="s">
        <v>11</v>
      </c>
      <c r="I85" s="18" t="s">
        <v>11</v>
      </c>
      <c r="J85" s="19" t="s">
        <v>11</v>
      </c>
      <c r="K85" s="52" t="str">
        <f t="shared" ref="K85:K87" si="38">+IF(J85="Si","X = 1 - A/B"," ")</f>
        <v>X = 1 - A/B</v>
      </c>
      <c r="L85" s="184">
        <f>+Portabilidad!C5</f>
        <v>0</v>
      </c>
      <c r="M85" s="185">
        <f>+Portabilidad!C6</f>
        <v>0</v>
      </c>
      <c r="N85" s="172">
        <f>+IFERROR(1-(L85/M85),0)</f>
        <v>0</v>
      </c>
      <c r="O85" s="310">
        <f>+IF(H85="Si",1/$H$94,0)</f>
        <v>0.33333333333333331</v>
      </c>
      <c r="P85" s="144">
        <f>+IF(AND($H$85="Si",I85="Si"),(1/$T$85),0)</f>
        <v>0.33333333333333331</v>
      </c>
      <c r="Q85" s="148">
        <f>+N85*$O$85*P85</f>
        <v>0</v>
      </c>
      <c r="R85" s="301">
        <f>+Indice!E18</f>
        <v>0</v>
      </c>
      <c r="S85" s="295">
        <f>+SUM(Q85:Q93)*R85</f>
        <v>0</v>
      </c>
      <c r="T85" s="40">
        <f>+COUNTIF(I85:I87,"Si")</f>
        <v>3</v>
      </c>
    </row>
    <row r="86" spans="1:20" ht="39.950000000000003" customHeight="1" x14ac:dyDescent="0.2">
      <c r="A86" s="299"/>
      <c r="B86" s="305"/>
      <c r="C86" s="230" t="str">
        <f>+Portabilidad!C11</f>
        <v>PAd-2-G</v>
      </c>
      <c r="D86" s="76" t="str">
        <f>+Portabilidad!A11</f>
        <v>Adaptabilidad en entorno del software</v>
      </c>
      <c r="E86" s="72" t="str">
        <f>+Portabilidad!A12</f>
        <v>¿Es el software o el sistema lo suficientemente capaz de adaptarse a un entorno de software de sistema diferente?</v>
      </c>
      <c r="F86" s="217" t="s">
        <v>413</v>
      </c>
      <c r="G86" s="214" t="s">
        <v>409</v>
      </c>
      <c r="H86" s="314"/>
      <c r="I86" s="30" t="s">
        <v>11</v>
      </c>
      <c r="J86" s="31" t="s">
        <v>11</v>
      </c>
      <c r="K86" s="109" t="str">
        <f t="shared" si="38"/>
        <v>X = 1 - A/B</v>
      </c>
      <c r="L86" s="177">
        <f>+Portabilidad!C13</f>
        <v>0</v>
      </c>
      <c r="M86" s="178">
        <f>+Portabilidad!C14</f>
        <v>0</v>
      </c>
      <c r="N86" s="173">
        <f t="shared" ref="N86:N87" si="39">+IFERROR(1-(L86/M86),0)</f>
        <v>0</v>
      </c>
      <c r="O86" s="311"/>
      <c r="P86" s="149">
        <f t="shared" ref="P86:P87" si="40">+IF(AND($H$85="Si",I86="Si"),(1/$T$85),0)</f>
        <v>0.33333333333333331</v>
      </c>
      <c r="Q86" s="150">
        <f>+N86*$O$85*P86</f>
        <v>0</v>
      </c>
      <c r="R86" s="302"/>
      <c r="S86" s="296"/>
    </row>
    <row r="87" spans="1:20" ht="34.9" customHeight="1" thickBot="1" x14ac:dyDescent="0.25">
      <c r="A87" s="299"/>
      <c r="B87" s="306"/>
      <c r="C87" s="85" t="str">
        <f>+Portabilidad!C19</f>
        <v>PAd-3-S</v>
      </c>
      <c r="D87" s="68" t="str">
        <f>+Portabilidad!A19</f>
        <v>Adaptabilidad de entorno operativo</v>
      </c>
      <c r="E87" s="63" t="str">
        <f>+Portabilidad!A20</f>
        <v>¿Es el software o el sistema lo suficientemente capaz de adaptarse a diferentes entornos operativos?</v>
      </c>
      <c r="F87" s="210" t="s">
        <v>413</v>
      </c>
      <c r="G87" s="211" t="s">
        <v>414</v>
      </c>
      <c r="H87" s="315"/>
      <c r="I87" s="88" t="s">
        <v>11</v>
      </c>
      <c r="J87" s="28" t="s">
        <v>11</v>
      </c>
      <c r="K87" s="64" t="str">
        <f t="shared" si="38"/>
        <v>X = 1 - A/B</v>
      </c>
      <c r="L87" s="180">
        <f>+Portabilidad!C21</f>
        <v>0</v>
      </c>
      <c r="M87" s="181">
        <f>+Portabilidad!C22</f>
        <v>0</v>
      </c>
      <c r="N87" s="174">
        <f t="shared" si="39"/>
        <v>0</v>
      </c>
      <c r="O87" s="312"/>
      <c r="P87" s="151">
        <f t="shared" si="40"/>
        <v>0.33333333333333331</v>
      </c>
      <c r="Q87" s="147">
        <f>+N87*$O$85*P87</f>
        <v>0</v>
      </c>
      <c r="R87" s="302"/>
      <c r="S87" s="296"/>
    </row>
    <row r="88" spans="1:20" ht="34.9" customHeight="1" x14ac:dyDescent="0.2">
      <c r="A88" s="299"/>
      <c r="B88" s="316" t="str">
        <f>+Portabilidad!A27</f>
        <v>Facilidad de instalación</v>
      </c>
      <c r="C88" s="236" t="str">
        <f>+Portabilidad!C29</f>
        <v>PIn-1-G</v>
      </c>
      <c r="D88" s="66" t="str">
        <f>+Portabilidad!A29</f>
        <v>Eficiencia en el tiempo de Instalación</v>
      </c>
      <c r="E88" s="54" t="str">
        <f>+Portabilidad!A30</f>
        <v>¿Cuál es la eficiencia del tiempo de instalación real en comparación con el tiempo previsto?</v>
      </c>
      <c r="F88" s="208" t="s">
        <v>413</v>
      </c>
      <c r="G88" s="209" t="s">
        <v>411</v>
      </c>
      <c r="H88" s="313" t="s">
        <v>11</v>
      </c>
      <c r="I88" s="18" t="s">
        <v>11</v>
      </c>
      <c r="J88" s="19" t="s">
        <v>11</v>
      </c>
      <c r="K88" s="133" t="str">
        <f>+IF(J88="Si","Ver Fórmula"," ")</f>
        <v>Ver Fórmula</v>
      </c>
      <c r="L88" s="107" t="str">
        <f>+IF($K$13="Ver Fórmula","N/A","")</f>
        <v>N/A</v>
      </c>
      <c r="M88" s="81" t="str">
        <f>+IF($K$13="Ver Fórmula","N/A","")</f>
        <v>N/A</v>
      </c>
      <c r="N88" s="108">
        <v>0</v>
      </c>
      <c r="O88" s="310">
        <f>+IF(H88="Si",1/$H$94,0)</f>
        <v>0.33333333333333331</v>
      </c>
      <c r="P88" s="144">
        <f>+IF(AND($H$88="Si",I88="Si"),(1/$T$88),0)</f>
        <v>0.5</v>
      </c>
      <c r="Q88" s="148">
        <f>+N88*$O$88*P88</f>
        <v>0</v>
      </c>
      <c r="R88" s="302"/>
      <c r="S88" s="296"/>
      <c r="T88" s="40">
        <f>+COUNTIF(I88:I89,"Si")</f>
        <v>2</v>
      </c>
    </row>
    <row r="89" spans="1:20" ht="40.15" customHeight="1" thickBot="1" x14ac:dyDescent="0.25">
      <c r="A89" s="299"/>
      <c r="B89" s="317"/>
      <c r="C89" s="203" t="str">
        <f>+Portabilidad!C38</f>
        <v>PIn-2-G</v>
      </c>
      <c r="D89" s="121" t="str">
        <f>+Portabilidad!A38</f>
        <v>Facilidad de personalización</v>
      </c>
      <c r="E89" s="63" t="str">
        <f>+Portabilidad!A39</f>
        <v>¿Pueden los usuarios o encargados del mantenimiento personalizar el procedimiento de instalación según su conveniencia?</v>
      </c>
      <c r="F89" s="210" t="s">
        <v>413</v>
      </c>
      <c r="G89" s="211" t="s">
        <v>411</v>
      </c>
      <c r="H89" s="315"/>
      <c r="I89" s="20" t="s">
        <v>11</v>
      </c>
      <c r="J89" s="21" t="s">
        <v>11</v>
      </c>
      <c r="K89" s="106" t="str">
        <f>+IF(J89="Si","X = A/B"," ")</f>
        <v>X = A/B</v>
      </c>
      <c r="L89" s="179">
        <f>+Portabilidad!C40</f>
        <v>0</v>
      </c>
      <c r="M89" s="157">
        <f>+Portabilidad!C41</f>
        <v>0</v>
      </c>
      <c r="N89" s="158">
        <f t="shared" ref="N89:N93" si="41">+IFERROR(L89/M89,0)</f>
        <v>0</v>
      </c>
      <c r="O89" s="312"/>
      <c r="P89" s="149">
        <f>+IF(AND($H$88="Si",I89="Si"),(1/$T$88),0)</f>
        <v>0.5</v>
      </c>
      <c r="Q89" s="163">
        <f>+N89*$O$88*P89</f>
        <v>0</v>
      </c>
      <c r="R89" s="302"/>
      <c r="S89" s="296"/>
    </row>
    <row r="90" spans="1:20" ht="40.15" customHeight="1" x14ac:dyDescent="0.2">
      <c r="A90" s="299"/>
      <c r="B90" s="304" t="str">
        <f>+Portabilidad!A46</f>
        <v>Capacidad de ser reemplazado</v>
      </c>
      <c r="C90" s="200" t="str">
        <f>+Portabilidad!C48</f>
        <v>PRe-1-G</v>
      </c>
      <c r="D90" s="69" t="str">
        <f>+Portabilidad!A48</f>
        <v>Similitud de uso</v>
      </c>
      <c r="E90" s="54" t="str">
        <f>+Portabilidad!A49</f>
        <v>¿Qué proporción de funciones de usuario del producto sustituido pueden realizarse sin ningún aprendizaje o solución adicional?</v>
      </c>
      <c r="F90" s="213" t="s">
        <v>407</v>
      </c>
      <c r="G90" s="213" t="s">
        <v>409</v>
      </c>
      <c r="H90" s="307" t="s">
        <v>11</v>
      </c>
      <c r="I90" s="18" t="s">
        <v>11</v>
      </c>
      <c r="J90" s="19" t="s">
        <v>11</v>
      </c>
      <c r="K90" s="73" t="str">
        <f t="shared" ref="K90:K93" si="42">+IF(J90="Si","X=A/B"," ")</f>
        <v>X=A/B</v>
      </c>
      <c r="L90" s="177">
        <f>+Portabilidad!C50</f>
        <v>0</v>
      </c>
      <c r="M90" s="178">
        <f>+Portabilidad!C51</f>
        <v>0</v>
      </c>
      <c r="N90" s="162">
        <f t="shared" si="41"/>
        <v>0</v>
      </c>
      <c r="O90" s="310">
        <f>+IF(H90="Si",1/$H$94,0)</f>
        <v>0.33333333333333331</v>
      </c>
      <c r="P90" s="144">
        <f>+IF(AND($H$90="Si",I90="Si"),(1/$T$90),0)</f>
        <v>0.25</v>
      </c>
      <c r="Q90" s="148">
        <f>+N90*$O$90*P90</f>
        <v>0</v>
      </c>
      <c r="R90" s="302"/>
      <c r="S90" s="296"/>
      <c r="T90" s="40">
        <f>+COUNTIF(I90:I93,"Si")</f>
        <v>4</v>
      </c>
    </row>
    <row r="91" spans="1:20" ht="40.15" customHeight="1" x14ac:dyDescent="0.2">
      <c r="A91" s="299"/>
      <c r="B91" s="305"/>
      <c r="C91" s="230" t="str">
        <f>+Portabilidad!C56</f>
        <v>PRe-2-S</v>
      </c>
      <c r="D91" s="45" t="str">
        <f>+Portabilidad!A56</f>
        <v>Equivalencia de la calidad del producto</v>
      </c>
      <c r="E91" s="59" t="str">
        <f>+Portabilidad!A57</f>
        <v>¿Qué proporción de las medidas de calidad se satisface tras sustituir el producto de software anterior por éste?</v>
      </c>
      <c r="F91" s="214" t="s">
        <v>407</v>
      </c>
      <c r="G91" s="214" t="s">
        <v>411</v>
      </c>
      <c r="H91" s="308"/>
      <c r="I91" s="22" t="s">
        <v>11</v>
      </c>
      <c r="J91" s="23" t="s">
        <v>11</v>
      </c>
      <c r="K91" s="109" t="str">
        <f t="shared" si="42"/>
        <v>X=A/B</v>
      </c>
      <c r="L91" s="177">
        <f>+Portabilidad!C58</f>
        <v>0</v>
      </c>
      <c r="M91" s="178">
        <f>+Portabilidad!C59</f>
        <v>0</v>
      </c>
      <c r="N91" s="162">
        <f t="shared" si="41"/>
        <v>0</v>
      </c>
      <c r="O91" s="311"/>
      <c r="P91" s="149">
        <f t="shared" ref="P91:P93" si="43">+IF(AND($H$90="Si",I91="Si"),(1/$T$90),0)</f>
        <v>0.25</v>
      </c>
      <c r="Q91" s="150">
        <f>+N91*$O$90*P91</f>
        <v>0</v>
      </c>
      <c r="R91" s="302"/>
      <c r="S91" s="296"/>
    </row>
    <row r="92" spans="1:20" ht="40.15" customHeight="1" x14ac:dyDescent="0.2">
      <c r="A92" s="299"/>
      <c r="B92" s="305"/>
      <c r="C92" s="230" t="str">
        <f>+Portabilidad!C64</f>
        <v>PRe-3-S</v>
      </c>
      <c r="D92" s="114" t="str">
        <f>+Portabilidad!A64</f>
        <v>Inclusión funcional</v>
      </c>
      <c r="E92" s="72" t="str">
        <f>+Portabilidad!A65</f>
        <v>¿Se pueden utilizar fácilmente las funciones similares después de sustituir el producto de software anterior por éste?</v>
      </c>
      <c r="F92" s="214" t="s">
        <v>413</v>
      </c>
      <c r="G92" s="214" t="s">
        <v>411</v>
      </c>
      <c r="H92" s="308"/>
      <c r="I92" s="30" t="s">
        <v>11</v>
      </c>
      <c r="J92" s="31" t="s">
        <v>11</v>
      </c>
      <c r="K92" s="60" t="str">
        <f t="shared" si="42"/>
        <v>X=A/B</v>
      </c>
      <c r="L92" s="190">
        <f>+Portabilidad!C66</f>
        <v>0</v>
      </c>
      <c r="M92" s="191">
        <f>+Portabilidad!C67</f>
        <v>0</v>
      </c>
      <c r="N92" s="171">
        <f t="shared" si="41"/>
        <v>0</v>
      </c>
      <c r="O92" s="311"/>
      <c r="P92" s="149">
        <f t="shared" si="43"/>
        <v>0.25</v>
      </c>
      <c r="Q92" s="150">
        <f>+N92*$O$90*P92</f>
        <v>0</v>
      </c>
      <c r="R92" s="302"/>
      <c r="S92" s="296"/>
    </row>
    <row r="93" spans="1:20" ht="34.9" customHeight="1" thickBot="1" x14ac:dyDescent="0.25">
      <c r="A93" s="300"/>
      <c r="B93" s="306"/>
      <c r="C93" s="85" t="str">
        <f>+Portabilidad!C72</f>
        <v>PRe-4-S</v>
      </c>
      <c r="D93" s="70" t="str">
        <f>+Portabilidad!A72</f>
        <v>Capacidad de reutilización/importación de datos</v>
      </c>
      <c r="E93" s="63" t="str">
        <f>+Portabilidad!A73</f>
        <v>¿Pueden utilizarse los mismos datos después de sustituir el producto informático anterior por éste?</v>
      </c>
      <c r="F93" s="211" t="s">
        <v>413</v>
      </c>
      <c r="G93" s="211" t="s">
        <v>414</v>
      </c>
      <c r="H93" s="309"/>
      <c r="I93" s="88" t="s">
        <v>11</v>
      </c>
      <c r="J93" s="28" t="s">
        <v>11</v>
      </c>
      <c r="K93" s="64" t="str">
        <f t="shared" si="42"/>
        <v>X=A/B</v>
      </c>
      <c r="L93" s="180">
        <f>+Portabilidad!C74</f>
        <v>0</v>
      </c>
      <c r="M93" s="181">
        <f>+Portabilidad!C75</f>
        <v>0</v>
      </c>
      <c r="N93" s="160">
        <f t="shared" si="41"/>
        <v>0</v>
      </c>
      <c r="O93" s="312"/>
      <c r="P93" s="153">
        <f t="shared" si="43"/>
        <v>0.25</v>
      </c>
      <c r="Q93" s="147">
        <f>+N93*$O$90*P93</f>
        <v>0</v>
      </c>
      <c r="R93" s="303"/>
      <c r="S93" s="297"/>
    </row>
    <row r="94" spans="1:20" ht="12.75" customHeight="1" x14ac:dyDescent="0.2">
      <c r="H94" s="49">
        <f>+COUNTIF(H85:H93,"Si")</f>
        <v>3</v>
      </c>
    </row>
    <row r="95" spans="1:20" ht="12.75" customHeight="1" thickBot="1" x14ac:dyDescent="0.25">
      <c r="H95" s="49"/>
    </row>
    <row r="96" spans="1:20" ht="20.100000000000001" customHeight="1" thickBot="1" x14ac:dyDescent="0.25">
      <c r="A96" s="368" t="s">
        <v>398</v>
      </c>
      <c r="B96" s="369"/>
      <c r="C96" s="369"/>
      <c r="D96" s="369"/>
      <c r="E96" s="369"/>
      <c r="F96" s="369"/>
      <c r="G96" s="369"/>
      <c r="H96" s="369"/>
      <c r="I96" s="369"/>
      <c r="J96" s="369"/>
      <c r="K96" s="369"/>
      <c r="L96" s="369"/>
      <c r="M96" s="369"/>
      <c r="N96" s="369"/>
      <c r="O96" s="369"/>
      <c r="P96" s="369"/>
      <c r="Q96" s="369"/>
      <c r="R96" s="370"/>
      <c r="S96" s="251">
        <f>SUM(S3:S93)</f>
        <v>0</v>
      </c>
    </row>
    <row r="97" ht="15" customHeight="1" x14ac:dyDescent="0.2"/>
  </sheetData>
  <sheetProtection algorithmName="SHA-512" hashValue="Z5EpSY5z6fQD1MCWta3JzFdHZuXmSeJ0tPu1iJ0KQoKWlo03MIFlURX0qCcls0tmGEOPEIO1RDYeW/BinqEr5A==" saltValue="lfGVBy2khr16fPnth/HwHg==" spinCount="100000" sheet="1" objects="1" scenarios="1"/>
  <autoFilter ref="A1:T94" xr:uid="{107796FD-0E64-4D05-94CA-B4BB3D73AF5E}">
    <filterColumn colId="5" showButton="0"/>
    <filterColumn colId="11" showButton="0"/>
  </autoFilter>
  <mergeCells count="118">
    <mergeCell ref="C1:C2"/>
    <mergeCell ref="A96:R96"/>
    <mergeCell ref="A8:A19"/>
    <mergeCell ref="R8:R19"/>
    <mergeCell ref="H44:H45"/>
    <mergeCell ref="A26:A45"/>
    <mergeCell ref="A71:A83"/>
    <mergeCell ref="O44:O45"/>
    <mergeCell ref="R26:R45"/>
    <mergeCell ref="H56:H57"/>
    <mergeCell ref="R21:R24"/>
    <mergeCell ref="B17:B19"/>
    <mergeCell ref="B13:B16"/>
    <mergeCell ref="O13:O16"/>
    <mergeCell ref="O17:O19"/>
    <mergeCell ref="A21:A24"/>
    <mergeCell ref="H13:H16"/>
    <mergeCell ref="H17:H19"/>
    <mergeCell ref="O22:O24"/>
    <mergeCell ref="H22:H24"/>
    <mergeCell ref="B22:B24"/>
    <mergeCell ref="R47:R57"/>
    <mergeCell ref="B51:B52"/>
    <mergeCell ref="O56:O57"/>
    <mergeCell ref="H81:H83"/>
    <mergeCell ref="P1:P2"/>
    <mergeCell ref="N1:N2"/>
    <mergeCell ref="L1:M1"/>
    <mergeCell ref="S21:S24"/>
    <mergeCell ref="S8:S19"/>
    <mergeCell ref="A3:A6"/>
    <mergeCell ref="R3:R6"/>
    <mergeCell ref="S3:S6"/>
    <mergeCell ref="B1:B2"/>
    <mergeCell ref="A1:A2"/>
    <mergeCell ref="H1:H2"/>
    <mergeCell ref="I1:I2"/>
    <mergeCell ref="Q1:Q2"/>
    <mergeCell ref="R1:R2"/>
    <mergeCell ref="B5:B6"/>
    <mergeCell ref="S1:S2"/>
    <mergeCell ref="E1:E2"/>
    <mergeCell ref="D1:D2"/>
    <mergeCell ref="H5:H6"/>
    <mergeCell ref="O5:O6"/>
    <mergeCell ref="O1:O2"/>
    <mergeCell ref="B8:B12"/>
    <mergeCell ref="H8:H12"/>
    <mergeCell ref="O8:O12"/>
    <mergeCell ref="S47:S57"/>
    <mergeCell ref="O47:O50"/>
    <mergeCell ref="S26:S45"/>
    <mergeCell ref="B71:B72"/>
    <mergeCell ref="H26:H28"/>
    <mergeCell ref="O26:O28"/>
    <mergeCell ref="H31:H39"/>
    <mergeCell ref="O31:O39"/>
    <mergeCell ref="B44:B45"/>
    <mergeCell ref="B31:B39"/>
    <mergeCell ref="B26:B28"/>
    <mergeCell ref="H71:H72"/>
    <mergeCell ref="O71:O72"/>
    <mergeCell ref="R71:R83"/>
    <mergeCell ref="O51:O52"/>
    <mergeCell ref="H51:H52"/>
    <mergeCell ref="H29:H30"/>
    <mergeCell ref="O29:O30"/>
    <mergeCell ref="B29:B30"/>
    <mergeCell ref="B40:B42"/>
    <mergeCell ref="H40:H42"/>
    <mergeCell ref="O40:O42"/>
    <mergeCell ref="B81:B83"/>
    <mergeCell ref="B56:B57"/>
    <mergeCell ref="O53:O55"/>
    <mergeCell ref="B59:B61"/>
    <mergeCell ref="A59:A69"/>
    <mergeCell ref="B62:B64"/>
    <mergeCell ref="B68:B69"/>
    <mergeCell ref="B66:B67"/>
    <mergeCell ref="A47:A57"/>
    <mergeCell ref="B47:B50"/>
    <mergeCell ref="B53:B55"/>
    <mergeCell ref="H47:H50"/>
    <mergeCell ref="H53:H55"/>
    <mergeCell ref="R59:R69"/>
    <mergeCell ref="S59:S69"/>
    <mergeCell ref="O59:O61"/>
    <mergeCell ref="H59:H61"/>
    <mergeCell ref="H62:H64"/>
    <mergeCell ref="H66:H67"/>
    <mergeCell ref="H68:H69"/>
    <mergeCell ref="O62:O64"/>
    <mergeCell ref="O66:O67"/>
    <mergeCell ref="O68:O69"/>
    <mergeCell ref="F1:G1"/>
    <mergeCell ref="S71:S83"/>
    <mergeCell ref="A85:A93"/>
    <mergeCell ref="R85:R93"/>
    <mergeCell ref="S85:S93"/>
    <mergeCell ref="B90:B93"/>
    <mergeCell ref="H90:H93"/>
    <mergeCell ref="O90:O93"/>
    <mergeCell ref="B85:B87"/>
    <mergeCell ref="H85:H87"/>
    <mergeCell ref="O85:O87"/>
    <mergeCell ref="B88:B89"/>
    <mergeCell ref="H88:H89"/>
    <mergeCell ref="O88:O89"/>
    <mergeCell ref="O81:O83"/>
    <mergeCell ref="B78:B80"/>
    <mergeCell ref="H78:H80"/>
    <mergeCell ref="O78:O80"/>
    <mergeCell ref="B73:B74"/>
    <mergeCell ref="H73:H74"/>
    <mergeCell ref="O73:O74"/>
    <mergeCell ref="B75:B77"/>
    <mergeCell ref="H75:H77"/>
    <mergeCell ref="O75:O77"/>
  </mergeCells>
  <conditionalFormatting sqref="K3:K5">
    <cfRule type="cellIs" dxfId="231" priority="516" operator="equal">
      <formula>"X = 1 - A/B"</formula>
    </cfRule>
  </conditionalFormatting>
  <conditionalFormatting sqref="K3:K6 K8:K12 K15:K16 K81:K83">
    <cfRule type="cellIs" dxfId="230" priority="961" operator="equal">
      <formula>#REF!="Si"</formula>
    </cfRule>
    <cfRule type="cellIs" dxfId="229" priority="960" operator="equal">
      <formula>"Si"</formula>
    </cfRule>
    <cfRule type="cellIs" dxfId="228" priority="959" operator="equal">
      <formula>#REF!=si</formula>
    </cfRule>
  </conditionalFormatting>
  <conditionalFormatting sqref="K3:K6">
    <cfRule type="cellIs" dxfId="226" priority="76" operator="equal">
      <formula>"G3=""Si"""</formula>
    </cfRule>
    <cfRule type="cellIs" dxfId="225" priority="75" operator="equal">
      <formula>"Si"</formula>
    </cfRule>
    <cfRule type="cellIs" dxfId="223" priority="78" operator="equal">
      <formula>"X=A/B"</formula>
    </cfRule>
    <cfRule type="cellIs" dxfId="222" priority="77" operator="equal">
      <formula>$J$4="Si"</formula>
    </cfRule>
    <cfRule type="containsText" dxfId="221" priority="73" operator="containsText" text="Ver formula">
      <formula>NOT(ISERROR(SEARCH("Ver formula",K3)))</formula>
    </cfRule>
  </conditionalFormatting>
  <conditionalFormatting sqref="K6">
    <cfRule type="cellIs" dxfId="220" priority="80" operator="equal">
      <formula>"Ver formula"</formula>
    </cfRule>
    <cfRule type="cellIs" dxfId="219" priority="985" operator="equal">
      <formula>#REF!=si</formula>
    </cfRule>
    <cfRule type="cellIs" dxfId="218" priority="83" operator="equal">
      <formula>#REF!="Si"</formula>
    </cfRule>
    <cfRule type="cellIs" dxfId="217" priority="984" operator="equal">
      <formula>"Ver formula"</formula>
    </cfRule>
    <cfRule type="cellIs" dxfId="216" priority="81" operator="equal">
      <formula>#REF!=si</formula>
    </cfRule>
    <cfRule type="cellIs" dxfId="215" priority="79" operator="equal">
      <formula>"Ver fórmula"</formula>
    </cfRule>
    <cfRule type="cellIs" dxfId="214" priority="983" operator="equal">
      <formula>"Ver fórmula"</formula>
    </cfRule>
  </conditionalFormatting>
  <conditionalFormatting sqref="K8">
    <cfRule type="cellIs" dxfId="213" priority="505" operator="equal">
      <formula>#REF!="Si"</formula>
    </cfRule>
    <cfRule type="cellIs" dxfId="212" priority="503" operator="equal">
      <formula>#REF!=si</formula>
    </cfRule>
    <cfRule type="cellIs" dxfId="211" priority="502" operator="equal">
      <formula>"Ver formula"</formula>
    </cfRule>
    <cfRule type="cellIs" dxfId="210" priority="501" operator="equal">
      <formula>"Ver fórmula"</formula>
    </cfRule>
  </conditionalFormatting>
  <conditionalFormatting sqref="K8:K9">
    <cfRule type="cellIs" dxfId="209" priority="490" operator="equal">
      <formula>$J$4="Si"</formula>
    </cfRule>
    <cfRule type="containsText" dxfId="207" priority="486" operator="containsText" text="Ver formula">
      <formula>NOT(ISERROR(SEARCH("Ver formula",K8)))</formula>
    </cfRule>
  </conditionalFormatting>
  <conditionalFormatting sqref="K8:K14">
    <cfRule type="cellIs" dxfId="206" priority="92" operator="equal">
      <formula>"Si"</formula>
    </cfRule>
    <cfRule type="cellIs" dxfId="205" priority="89" operator="equal">
      <formula>"X=A/B"</formula>
    </cfRule>
  </conditionalFormatting>
  <conditionalFormatting sqref="K8:K16">
    <cfRule type="cellIs" dxfId="204" priority="87" operator="equal">
      <formula>"G3=""Si"""</formula>
    </cfRule>
  </conditionalFormatting>
  <conditionalFormatting sqref="K9">
    <cfRule type="cellIs" dxfId="203" priority="483" operator="equal">
      <formula>"X = A/B"</formula>
    </cfRule>
    <cfRule type="cellIs" dxfId="202" priority="484" operator="equal">
      <formula>"X = A/B"</formula>
    </cfRule>
    <cfRule type="cellIs" dxfId="201" priority="485" operator="equal">
      <formula>"X = 1 - A/B"</formula>
    </cfRule>
  </conditionalFormatting>
  <conditionalFormatting sqref="K10">
    <cfRule type="cellIs" dxfId="200" priority="478" operator="equal">
      <formula>"Ver fórmula"</formula>
    </cfRule>
    <cfRule type="cellIs" dxfId="199" priority="482" operator="equal">
      <formula>#REF!="Si"</formula>
    </cfRule>
    <cfRule type="cellIs" dxfId="198" priority="480" operator="equal">
      <formula>#REF!=si</formula>
    </cfRule>
    <cfRule type="cellIs" dxfId="197" priority="479" operator="equal">
      <formula>"Ver formula"</formula>
    </cfRule>
  </conditionalFormatting>
  <conditionalFormatting sqref="K10:K11">
    <cfRule type="containsText" dxfId="195" priority="460" operator="containsText" text="Ver formula">
      <formula>NOT(ISERROR(SEARCH("Ver formula",K10)))</formula>
    </cfRule>
    <cfRule type="cellIs" dxfId="194" priority="464" operator="equal">
      <formula>$J$4="Si"</formula>
    </cfRule>
  </conditionalFormatting>
  <conditionalFormatting sqref="K11">
    <cfRule type="cellIs" dxfId="193" priority="459" operator="equal">
      <formula>"X = 1 - A/B"</formula>
    </cfRule>
    <cfRule type="cellIs" dxfId="192" priority="458" operator="equal">
      <formula>"X = A/B"</formula>
    </cfRule>
    <cfRule type="cellIs" dxfId="191" priority="457" operator="equal">
      <formula>"X = A/B"</formula>
    </cfRule>
  </conditionalFormatting>
  <conditionalFormatting sqref="K12:K14">
    <cfRule type="containsText" dxfId="189" priority="84" operator="containsText" text="Ver formula">
      <formula>NOT(ISERROR(SEARCH("Ver formula",K12)))</formula>
    </cfRule>
    <cfRule type="cellIs" dxfId="188" priority="88" operator="equal">
      <formula>$J$4="Si"</formula>
    </cfRule>
  </conditionalFormatting>
  <conditionalFormatting sqref="K12:K15">
    <cfRule type="cellIs" dxfId="187" priority="96" operator="equal">
      <formula>#REF!=si</formula>
    </cfRule>
    <cfRule type="cellIs" dxfId="186" priority="95" operator="equal">
      <formula>"Ver formula"</formula>
    </cfRule>
    <cfRule type="cellIs" dxfId="185" priority="94" operator="equal">
      <formula>"Ver fórmula"</formula>
    </cfRule>
    <cfRule type="cellIs" dxfId="184" priority="93" operator="equal">
      <formula>#REF!="Si"</formula>
    </cfRule>
  </conditionalFormatting>
  <conditionalFormatting sqref="K13:K14">
    <cfRule type="cellIs" dxfId="182" priority="91" operator="equal">
      <formula>#REF!=si</formula>
    </cfRule>
    <cfRule type="cellIs" dxfId="181" priority="86" operator="equal">
      <formula>"Si"</formula>
    </cfRule>
  </conditionalFormatting>
  <conditionalFormatting sqref="K15:K16">
    <cfRule type="cellIs" dxfId="180" priority="424" operator="equal">
      <formula>$J$4="Si"</formula>
    </cfRule>
    <cfRule type="containsText" dxfId="178" priority="420" operator="containsText" text="Ver formula">
      <formula>NOT(ISERROR(SEARCH("Ver formula",K15)))</formula>
    </cfRule>
  </conditionalFormatting>
  <conditionalFormatting sqref="K15:K17">
    <cfRule type="cellIs" dxfId="177" priority="411" operator="equal">
      <formula>"X=A/B"</formula>
    </cfRule>
  </conditionalFormatting>
  <conditionalFormatting sqref="K15:K19">
    <cfRule type="cellIs" dxfId="176" priority="107" operator="equal">
      <formula>"Si"</formula>
    </cfRule>
  </conditionalFormatting>
  <conditionalFormatting sqref="K16">
    <cfRule type="cellIs" dxfId="175" priority="417" operator="equal">
      <formula>"X = A/B"</formula>
    </cfRule>
    <cfRule type="cellIs" dxfId="174" priority="418" operator="equal">
      <formula>"X = A/B"</formula>
    </cfRule>
    <cfRule type="cellIs" dxfId="173" priority="419" operator="equal">
      <formula>"X = 1 - A/B"</formula>
    </cfRule>
  </conditionalFormatting>
  <conditionalFormatting sqref="K17">
    <cfRule type="cellIs" dxfId="172" priority="408" operator="equal">
      <formula>#REF!=si</formula>
    </cfRule>
  </conditionalFormatting>
  <conditionalFormatting sqref="K17:K18">
    <cfRule type="cellIs" dxfId="171" priority="108" operator="equal">
      <formula>#REF!="Si"</formula>
    </cfRule>
  </conditionalFormatting>
  <conditionalFormatting sqref="K18">
    <cfRule type="containsText" dxfId="169" priority="99" operator="containsText" text="Ver formula">
      <formula>NOT(ISERROR(SEARCH("Ver formula",K18)))</formula>
    </cfRule>
    <cfRule type="cellIs" dxfId="167" priority="101" operator="equal">
      <formula>"Si"</formula>
    </cfRule>
    <cfRule type="cellIs" dxfId="166" priority="102" operator="equal">
      <formula>"G3=""Si"""</formula>
    </cfRule>
    <cfRule type="cellIs" dxfId="165" priority="103" operator="equal">
      <formula>$J$4="Si"</formula>
    </cfRule>
    <cfRule type="cellIs" dxfId="164" priority="104" operator="equal">
      <formula>"X=A/B"</formula>
    </cfRule>
    <cfRule type="cellIs" dxfId="163" priority="109" operator="equal">
      <formula>"Ver fórmula"</formula>
    </cfRule>
    <cfRule type="cellIs" dxfId="162" priority="110" operator="equal">
      <formula>"Ver formula"</formula>
    </cfRule>
  </conditionalFormatting>
  <conditionalFormatting sqref="K18:K19">
    <cfRule type="cellIs" dxfId="161" priority="106" operator="equal">
      <formula>#REF!=si</formula>
    </cfRule>
  </conditionalFormatting>
  <conditionalFormatting sqref="K19">
    <cfRule type="cellIs" dxfId="160" priority="416" operator="equal">
      <formula>"X=A/B"</formula>
    </cfRule>
    <cfRule type="cellIs" dxfId="159" priority="415" operator="equal">
      <formula>#REF!="Si"</formula>
    </cfRule>
  </conditionalFormatting>
  <conditionalFormatting sqref="K21:K24">
    <cfRule type="cellIs" dxfId="158" priority="397" operator="equal">
      <formula>"X=A/B"</formula>
    </cfRule>
    <cfRule type="cellIs" dxfId="157" priority="392" operator="equal">
      <formula>#REF!="Si"</formula>
    </cfRule>
    <cfRule type="cellIs" dxfId="156" priority="391" operator="equal">
      <formula>"Si"</formula>
    </cfRule>
    <cfRule type="cellIs" dxfId="155" priority="390" operator="equal">
      <formula>#REF!=si</formula>
    </cfRule>
  </conditionalFormatting>
  <conditionalFormatting sqref="K26:K29">
    <cfRule type="cellIs" dxfId="153" priority="335" operator="equal">
      <formula>#REF!="Si"</formula>
    </cfRule>
    <cfRule type="cellIs" dxfId="152" priority="349" operator="equal">
      <formula>"X=A/B"</formula>
    </cfRule>
    <cfRule type="cellIs" dxfId="151" priority="342" operator="equal">
      <formula>#REF!=si</formula>
    </cfRule>
    <cfRule type="cellIs" dxfId="150" priority="334" operator="equal">
      <formula>"Si"</formula>
    </cfRule>
  </conditionalFormatting>
  <conditionalFormatting sqref="K29">
    <cfRule type="cellIs" dxfId="148" priority="333" operator="equal">
      <formula>#REF!=si</formula>
    </cfRule>
    <cfRule type="cellIs" dxfId="147" priority="330" operator="equal">
      <formula>$J$4="Si"</formula>
    </cfRule>
    <cfRule type="cellIs" dxfId="146" priority="329" operator="equal">
      <formula>"G3=""Si"""</formula>
    </cfRule>
    <cfRule type="containsText" dxfId="144" priority="326" operator="containsText" text="Ver formula">
      <formula>NOT(ISERROR(SEARCH("Ver formula",K29)))</formula>
    </cfRule>
    <cfRule type="cellIs" dxfId="143" priority="320" operator="equal">
      <formula>"X = 1 - A/B"</formula>
    </cfRule>
  </conditionalFormatting>
  <conditionalFormatting sqref="K29:K31">
    <cfRule type="cellIs" dxfId="142" priority="5" operator="equal">
      <formula>"X=A/B"</formula>
    </cfRule>
    <cfRule type="cellIs" dxfId="141" priority="3" operator="equal">
      <formula>"Si"</formula>
    </cfRule>
  </conditionalFormatting>
  <conditionalFormatting sqref="K30:K31">
    <cfRule type="cellIs" dxfId="139" priority="4" operator="equal">
      <formula>#REF!="Si"</formula>
    </cfRule>
    <cfRule type="cellIs" dxfId="138" priority="2" operator="equal">
      <formula>#REF!=si</formula>
    </cfRule>
  </conditionalFormatting>
  <conditionalFormatting sqref="K31">
    <cfRule type="cellIs" dxfId="137" priority="33" operator="equal">
      <formula>"X = 1 - A/B"</formula>
    </cfRule>
    <cfRule type="cellIs" dxfId="136" priority="38" operator="equal">
      <formula>$J$4="Si"</formula>
    </cfRule>
    <cfRule type="cellIs" dxfId="135" priority="41" operator="equal">
      <formula>#REF!=si</formula>
    </cfRule>
    <cfRule type="cellIs" dxfId="134" priority="37" operator="equal">
      <formula>"G3=""Si"""</formula>
    </cfRule>
    <cfRule type="containsText" dxfId="132" priority="34" operator="containsText" text="Ver formula">
      <formula>NOT(ISERROR(SEARCH("Ver formula",K31)))</formula>
    </cfRule>
  </conditionalFormatting>
  <conditionalFormatting sqref="K31:K45">
    <cfRule type="cellIs" dxfId="131" priority="43" operator="equal">
      <formula>#REF!="Si"</formula>
    </cfRule>
    <cfRule type="cellIs" dxfId="130" priority="42" operator="equal">
      <formula>"Si"</formula>
    </cfRule>
  </conditionalFormatting>
  <conditionalFormatting sqref="K32:K45">
    <cfRule type="cellIs" dxfId="128" priority="309" operator="equal">
      <formula>#REF!=si</formula>
    </cfRule>
    <cfRule type="cellIs" dxfId="127" priority="312" operator="equal">
      <formula>"X=A/B"</formula>
    </cfRule>
  </conditionalFormatting>
  <conditionalFormatting sqref="K47:K54">
    <cfRule type="cellIs" dxfId="126" priority="292" operator="equal">
      <formula>#REF!=si</formula>
    </cfRule>
    <cfRule type="cellIs" dxfId="125" priority="293" operator="equal">
      <formula>"Si"</formula>
    </cfRule>
    <cfRule type="cellIs" dxfId="124" priority="294" operator="equal">
      <formula>#REF!="Si"</formula>
    </cfRule>
    <cfRule type="cellIs" dxfId="123" priority="295" operator="equal">
      <formula>"X=A/B"</formula>
    </cfRule>
  </conditionalFormatting>
  <conditionalFormatting sqref="K55:K56">
    <cfRule type="cellIs" dxfId="120" priority="283" operator="equal">
      <formula>#REF!=si</formula>
    </cfRule>
    <cfRule type="cellIs" dxfId="119" priority="284" operator="equal">
      <formula>"Si"</formula>
    </cfRule>
    <cfRule type="cellIs" dxfId="118" priority="286" operator="equal">
      <formula>"Ver fórmula"</formula>
    </cfRule>
    <cfRule type="cellIs" dxfId="117" priority="287" operator="equal">
      <formula>"Ver formula"</formula>
    </cfRule>
    <cfRule type="cellIs" dxfId="116" priority="288" operator="equal">
      <formula>#REF!=si</formula>
    </cfRule>
    <cfRule type="cellIs" dxfId="115" priority="285" operator="equal">
      <formula>#REF!="Si"</formula>
    </cfRule>
    <cfRule type="containsText" dxfId="114" priority="276" operator="containsText" text="Ver formula">
      <formula>NOT(ISERROR(SEARCH("Ver formula",K55)))</formula>
    </cfRule>
    <cfRule type="cellIs" dxfId="112" priority="279" operator="equal">
      <formula>"G3=""Si"""</formula>
    </cfRule>
    <cfRule type="cellIs" dxfId="111" priority="280" operator="equal">
      <formula>$J$4="Si"</formula>
    </cfRule>
  </conditionalFormatting>
  <conditionalFormatting sqref="K55:K57">
    <cfRule type="cellIs" dxfId="110" priority="8" operator="equal">
      <formula>"Si"</formula>
    </cfRule>
    <cfRule type="cellIs" dxfId="109" priority="10" operator="equal">
      <formula>"X=A/B"</formula>
    </cfRule>
  </conditionalFormatting>
  <conditionalFormatting sqref="K57">
    <cfRule type="cellIs" dxfId="107" priority="7" operator="equal">
      <formula>#REF!=si</formula>
    </cfRule>
    <cfRule type="cellIs" dxfId="106" priority="9" operator="equal">
      <formula>#REF!="Si"</formula>
    </cfRule>
  </conditionalFormatting>
  <conditionalFormatting sqref="K59">
    <cfRule type="cellIs" dxfId="105" priority="67" operator="equal">
      <formula>$J$4="Si"</formula>
    </cfRule>
    <cfRule type="cellIs" dxfId="104" priority="66" operator="equal">
      <formula>"G3=""Si"""</formula>
    </cfRule>
    <cfRule type="cellIs" dxfId="103" priority="65" operator="equal">
      <formula>"Si"</formula>
    </cfRule>
    <cfRule type="containsText" dxfId="101" priority="63" operator="containsText" text="Ver formula">
      <formula>NOT(ISERROR(SEARCH("Ver formula",K59)))</formula>
    </cfRule>
    <cfRule type="cellIs" dxfId="100" priority="62" operator="equal">
      <formula>"X = 1 - A/B"</formula>
    </cfRule>
    <cfRule type="cellIs" dxfId="99" priority="70" operator="equal">
      <formula>#REF!=si</formula>
    </cfRule>
    <cfRule type="cellIs" dxfId="98" priority="68" operator="equal">
      <formula>"X=A/B"</formula>
    </cfRule>
    <cfRule type="cellIs" dxfId="97" priority="72" operator="equal">
      <formula>#REF!="Si"</formula>
    </cfRule>
    <cfRule type="cellIs" dxfId="96" priority="71" operator="equal">
      <formula>"Si"</formula>
    </cfRule>
  </conditionalFormatting>
  <conditionalFormatting sqref="K60:K69">
    <cfRule type="cellIs" dxfId="94" priority="223" operator="equal">
      <formula>#REF!=si</formula>
    </cfRule>
    <cfRule type="cellIs" dxfId="93" priority="224" operator="equal">
      <formula>"Si"</formula>
    </cfRule>
    <cfRule type="cellIs" dxfId="92" priority="225" operator="equal">
      <formula>#REF!="Si"</formula>
    </cfRule>
    <cfRule type="cellIs" dxfId="91" priority="226" operator="equal">
      <formula>"X=A/B"</formula>
    </cfRule>
  </conditionalFormatting>
  <conditionalFormatting sqref="K71">
    <cfRule type="cellIs" dxfId="89" priority="204" operator="equal">
      <formula>"X=A/B"</formula>
    </cfRule>
  </conditionalFormatting>
  <conditionalFormatting sqref="K71:K72">
    <cfRule type="cellIs" dxfId="87" priority="31" operator="equal">
      <formula>"Si"</formula>
    </cfRule>
    <cfRule type="cellIs" dxfId="86" priority="30" operator="equal">
      <formula>#REF!=si</formula>
    </cfRule>
    <cfRule type="cellIs" dxfId="85" priority="32" operator="equal">
      <formula>#REF!="Si"</formula>
    </cfRule>
  </conditionalFormatting>
  <conditionalFormatting sqref="K72">
    <cfRule type="cellIs" dxfId="84" priority="27" operator="equal">
      <formula>$J$4="Si"</formula>
    </cfRule>
    <cfRule type="cellIs" dxfId="83" priority="28" operator="equal">
      <formula>"X=A/B"</formula>
    </cfRule>
    <cfRule type="cellIs" dxfId="82" priority="22" operator="equal">
      <formula>"X = 1 - A/B"</formula>
    </cfRule>
    <cfRule type="containsText" dxfId="81" priority="23" operator="containsText" text="Ver formula">
      <formula>NOT(ISERROR(SEARCH("Ver formula",K72)))</formula>
    </cfRule>
    <cfRule type="cellIs" dxfId="79" priority="25" operator="equal">
      <formula>"Si"</formula>
    </cfRule>
    <cfRule type="cellIs" dxfId="78" priority="26" operator="equal">
      <formula>"G3=""Si"""</formula>
    </cfRule>
  </conditionalFormatting>
  <conditionalFormatting sqref="K73:K77">
    <cfRule type="cellIs" dxfId="77" priority="191" operator="equal">
      <formula>#REF!=si</formula>
    </cfRule>
    <cfRule type="cellIs" dxfId="75" priority="194" operator="equal">
      <formula>"X=A/B"</formula>
    </cfRule>
    <cfRule type="cellIs" dxfId="74" priority="193" operator="equal">
      <formula>#REF!="Si"</formula>
    </cfRule>
    <cfRule type="cellIs" dxfId="73" priority="192" operator="equal">
      <formula>"Si"</formula>
    </cfRule>
  </conditionalFormatting>
  <conditionalFormatting sqref="K78">
    <cfRule type="cellIs" dxfId="72" priority="58" operator="equal">
      <formula>"Ver formula"</formula>
    </cfRule>
    <cfRule type="cellIs" dxfId="71" priority="57" operator="equal">
      <formula>"Ver fórmula"</formula>
    </cfRule>
    <cfRule type="cellIs" dxfId="70" priority="56" operator="equal">
      <formula>#REF!="Si"</formula>
    </cfRule>
    <cfRule type="cellIs" dxfId="69" priority="54" operator="equal">
      <formula>#REF!=si</formula>
    </cfRule>
    <cfRule type="cellIs" dxfId="67" priority="55" operator="equal">
      <formula>"Si"</formula>
    </cfRule>
  </conditionalFormatting>
  <conditionalFormatting sqref="K78:K79">
    <cfRule type="cellIs" dxfId="65" priority="15" operator="equal">
      <formula>"G3=""Si"""</formula>
    </cfRule>
    <cfRule type="cellIs" dxfId="64" priority="16" operator="equal">
      <formula>$J$4="Si"</formula>
    </cfRule>
    <cfRule type="cellIs" dxfId="63" priority="17" operator="equal">
      <formula>"X=A/B"</formula>
    </cfRule>
    <cfRule type="containsText" dxfId="62" priority="12" operator="containsText" text="Ver formula">
      <formula>NOT(ISERROR(SEARCH("Ver formula",K78)))</formula>
    </cfRule>
    <cfRule type="cellIs" dxfId="61" priority="20" operator="equal">
      <formula>"Si"</formula>
    </cfRule>
  </conditionalFormatting>
  <conditionalFormatting sqref="K79">
    <cfRule type="cellIs" dxfId="60" priority="11" operator="equal">
      <formula>"X = 1 - A/B"</formula>
    </cfRule>
    <cfRule type="cellIs" dxfId="59" priority="14" operator="equal">
      <formula>"Si"</formula>
    </cfRule>
    <cfRule type="cellIs" dxfId="57" priority="19" operator="equal">
      <formula>#REF!=si</formula>
    </cfRule>
    <cfRule type="cellIs" dxfId="56" priority="21" operator="equal">
      <formula>#REF!="Si"</formula>
    </cfRule>
  </conditionalFormatting>
  <conditionalFormatting sqref="K80">
    <cfRule type="cellIs" dxfId="55" priority="628" operator="equal">
      <formula>"X=A/B"</formula>
    </cfRule>
    <cfRule type="cellIs" dxfId="54" priority="618" operator="equal">
      <formula>#REF!="Si"</formula>
    </cfRule>
    <cfRule type="cellIs" dxfId="53" priority="617" operator="equal">
      <formula>"Si"</formula>
    </cfRule>
    <cfRule type="cellIs" dxfId="52" priority="616" operator="equal">
      <formula>#REF!=si</formula>
    </cfRule>
  </conditionalFormatting>
  <conditionalFormatting sqref="K81:K83">
    <cfRule type="cellIs" dxfId="49" priority="841" operator="equal">
      <formula>"X=A/B"</formula>
    </cfRule>
  </conditionalFormatting>
  <conditionalFormatting sqref="K85:K87">
    <cfRule type="cellIs" dxfId="48" priority="164" operator="equal">
      <formula>"X = 1 - A/B"</formula>
    </cfRule>
    <cfRule type="cellIs" dxfId="46" priority="172" operator="equal">
      <formula>#REF!=si</formula>
    </cfRule>
    <cfRule type="cellIs" dxfId="45" priority="173" operator="equal">
      <formula>"Si"</formula>
    </cfRule>
    <cfRule type="cellIs" dxfId="44" priority="174" operator="equal">
      <formula>#REF!="Si"</formula>
    </cfRule>
  </conditionalFormatting>
  <conditionalFormatting sqref="K85:K89">
    <cfRule type="cellIs" dxfId="43" priority="144" operator="equal">
      <formula>$J$4="Si"</formula>
    </cfRule>
    <cfRule type="cellIs" dxfId="42" priority="143" operator="equal">
      <formula>"G3=""Si"""</formula>
    </cfRule>
    <cfRule type="cellIs" dxfId="41" priority="162" operator="equal">
      <formula>"Si"</formula>
    </cfRule>
    <cfRule type="containsText" dxfId="40" priority="140" operator="containsText" text="Ver formula">
      <formula>NOT(ISERROR(SEARCH("Ver formula",K85)))</formula>
    </cfRule>
  </conditionalFormatting>
  <conditionalFormatting sqref="K85:K93">
    <cfRule type="cellIs" dxfId="38" priority="133" operator="equal">
      <formula>"X=A/B"</formula>
    </cfRule>
  </conditionalFormatting>
  <conditionalFormatting sqref="K88">
    <cfRule type="cellIs" dxfId="37" priority="159" operator="equal">
      <formula>#REF!="Si"</formula>
    </cfRule>
    <cfRule type="cellIs" dxfId="36" priority="157" operator="equal">
      <formula>#REF!=si</formula>
    </cfRule>
    <cfRule type="cellIs" dxfId="35" priority="156" operator="equal">
      <formula>"Ver formula"</formula>
    </cfRule>
    <cfRule type="cellIs" dxfId="34" priority="155" operator="equal">
      <formula>"Ver fórmula"</formula>
    </cfRule>
  </conditionalFormatting>
  <conditionalFormatting sqref="K88:K89">
    <cfRule type="cellIs" dxfId="32" priority="161" operator="equal">
      <formula>#REF!=si</formula>
    </cfRule>
    <cfRule type="cellIs" dxfId="31" priority="163" operator="equal">
      <formula>#REF!="Si"</formula>
    </cfRule>
  </conditionalFormatting>
  <conditionalFormatting sqref="K88:K93">
    <cfRule type="cellIs" dxfId="30" priority="135" operator="equal">
      <formula>"Si"</formula>
    </cfRule>
  </conditionalFormatting>
  <conditionalFormatting sqref="K89">
    <cfRule type="cellIs" dxfId="29" priority="137" operator="equal">
      <formula>"X = A/B"</formula>
    </cfRule>
    <cfRule type="cellIs" dxfId="28" priority="138" operator="equal">
      <formula>"X = A/B"</formula>
    </cfRule>
    <cfRule type="cellIs" dxfId="27" priority="139" operator="equal">
      <formula>"X = 1 - A/B"</formula>
    </cfRule>
  </conditionalFormatting>
  <conditionalFormatting sqref="K90:K93">
    <cfRule type="cellIs" dxfId="25" priority="136" operator="equal">
      <formula>#REF!="Si"</formula>
    </cfRule>
    <cfRule type="cellIs" dxfId="24" priority="134" operator="equal">
      <formula>#REF!=si</formula>
    </cfRule>
  </conditionalFormatting>
  <conditionalFormatting sqref="L6:M6">
    <cfRule type="cellIs" dxfId="23" priority="511" operator="equal">
      <formula>"N/A"</formula>
    </cfRule>
    <cfRule type="cellIs" dxfId="22" priority="512" operator="equal">
      <formula>"N/A"</formula>
    </cfRule>
    <cfRule type="cellIs" dxfId="21" priority="513" operator="equal">
      <formula>"Ver Fórmula"</formula>
    </cfRule>
  </conditionalFormatting>
  <conditionalFormatting sqref="L8:M8">
    <cfRule type="cellIs" dxfId="20" priority="492" operator="equal">
      <formula>"N/A"</formula>
    </cfRule>
    <cfRule type="cellIs" dxfId="19" priority="493" operator="equal">
      <formula>"N/A"</formula>
    </cfRule>
    <cfRule type="cellIs" dxfId="18" priority="494" operator="equal">
      <formula>"Ver Fórmula"</formula>
    </cfRule>
  </conditionalFormatting>
  <conditionalFormatting sqref="L10:M10">
    <cfRule type="cellIs" dxfId="17" priority="468" operator="equal">
      <formula>"Ver Fórmula"</formula>
    </cfRule>
    <cfRule type="cellIs" dxfId="16" priority="466" operator="equal">
      <formula>"N/A"</formula>
    </cfRule>
    <cfRule type="cellIs" dxfId="15" priority="467" operator="equal">
      <formula>"N/A"</formula>
    </cfRule>
  </conditionalFormatting>
  <conditionalFormatting sqref="L12:M15">
    <cfRule type="cellIs" dxfId="14" priority="428" operator="equal">
      <formula>"Ver Fórmula"</formula>
    </cfRule>
    <cfRule type="cellIs" dxfId="13" priority="427" operator="equal">
      <formula>"N/A"</formula>
    </cfRule>
    <cfRule type="cellIs" dxfId="12" priority="426" operator="equal">
      <formula>"N/A"</formula>
    </cfRule>
  </conditionalFormatting>
  <conditionalFormatting sqref="L18:M18">
    <cfRule type="cellIs" dxfId="11" priority="372" operator="equal">
      <formula>"N/A"</formula>
    </cfRule>
    <cfRule type="cellIs" dxfId="10" priority="373" operator="equal">
      <formula>"Ver Fórmula"</formula>
    </cfRule>
    <cfRule type="cellIs" dxfId="9" priority="371" operator="equal">
      <formula>"N/A"</formula>
    </cfRule>
  </conditionalFormatting>
  <conditionalFormatting sqref="L55:M57">
    <cfRule type="cellIs" dxfId="8" priority="130" operator="equal">
      <formula>"N/A"</formula>
    </cfRule>
    <cfRule type="cellIs" dxfId="7" priority="129" operator="equal">
      <formula>"N/A"</formula>
    </cfRule>
    <cfRule type="cellIs" dxfId="6" priority="131" operator="equal">
      <formula>"Ver Fórmula"</formula>
    </cfRule>
  </conditionalFormatting>
  <conditionalFormatting sqref="L78:M78">
    <cfRule type="cellIs" dxfId="5" priority="44" operator="equal">
      <formula>"N/A"</formula>
    </cfRule>
    <cfRule type="cellIs" dxfId="4" priority="46" operator="equal">
      <formula>"Ver Fórmula"</formula>
    </cfRule>
    <cfRule type="cellIs" dxfId="3" priority="45" operator="equal">
      <formula>"N/A"</formula>
    </cfRule>
  </conditionalFormatting>
  <conditionalFormatting sqref="L88:M88">
    <cfRule type="cellIs" dxfId="2" priority="146" operator="equal">
      <formula>"N/A"</formula>
    </cfRule>
    <cfRule type="cellIs" dxfId="1" priority="147" operator="equal">
      <formula>"N/A"</formula>
    </cfRule>
    <cfRule type="cellIs" dxfId="0" priority="148" operator="equal">
      <formula>"Ver Fórmula"</formula>
    </cfRule>
  </conditionalFormatting>
  <pageMargins left="0.7" right="0.7" top="0.75" bottom="0.75" header="0.3" footer="0.3"/>
  <pageSetup paperSize="9" orientation="portrait" r:id="rId1"/>
  <ignoredErrors>
    <ignoredError sqref="P44 K9:K11 K18 K78 N72 K72" formula="1"/>
    <ignoredError sqref="L6 M5:M6 H7 L10 K12:M12 L13:M13 H20 H25 L88:M88 L3 H46 H58 H70 L9:M9 L11:M11 L14:M14 L15:M15 L16:M16 L17:M17 L19:M19 L21:M21 L22:M24 L31:M39 L40:M45 L56:M56 L57:M57 L47:M54 L26:M29 L59:M59 L60:M61 L62:M69 L78:M78 L71:M77 L79:M83 L30:N30 L5" unlockedFormula="1"/>
    <ignoredError sqref="L18:M18 M10" formula="1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58" operator="containsText" id="{1C9456E0-FAC6-4804-B113-E4468A6987D5}">
            <xm:f>NOT(ISERROR(SEARCH(#REF!=si,K3)))</xm:f>
            <xm:f>#REF!=si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K3:K6 K8:K12 K15:K16</xm:sqref>
        </x14:conditionalFormatting>
        <x14:conditionalFormatting xmlns:xm="http://schemas.microsoft.com/office/excel/2006/main">
          <x14:cfRule type="containsText" priority="74" operator="containsText" id="{AB0309AA-F116-4813-BB49-21E700681DE9}">
            <xm:f>NOT(ISERROR(SEARCH($J$4="si",K3)))</xm:f>
            <xm:f>$J$4="si"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K3:K6</xm:sqref>
        </x14:conditionalFormatting>
        <x14:conditionalFormatting xmlns:xm="http://schemas.microsoft.com/office/excel/2006/main">
          <x14:cfRule type="containsText" priority="487" operator="containsText" id="{17374A8E-4CC0-4177-92E7-19EBBA5BAC84}">
            <xm:f>NOT(ISERROR(SEARCH($J$4="si",K8)))</xm:f>
            <xm:f>$J$4="si"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K8:K9</xm:sqref>
        </x14:conditionalFormatting>
        <x14:conditionalFormatting xmlns:xm="http://schemas.microsoft.com/office/excel/2006/main">
          <x14:cfRule type="containsText" priority="461" operator="containsText" id="{3A008C32-0E4B-4D16-B758-F02F15927931}">
            <xm:f>NOT(ISERROR(SEARCH($J$4="si",K10)))</xm:f>
            <xm:f>$J$4="si"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K10:K11</xm:sqref>
        </x14:conditionalFormatting>
        <x14:conditionalFormatting xmlns:xm="http://schemas.microsoft.com/office/excel/2006/main">
          <x14:cfRule type="containsText" priority="85" operator="containsText" id="{8B05BFCB-E78D-41E7-B91D-E2EAB429E612}">
            <xm:f>NOT(ISERROR(SEARCH($J$4="si",K12)))</xm:f>
            <xm:f>$J$4="si"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K12:K14</xm:sqref>
        </x14:conditionalFormatting>
        <x14:conditionalFormatting xmlns:xm="http://schemas.microsoft.com/office/excel/2006/main">
          <x14:cfRule type="containsText" priority="90" operator="containsText" id="{C2F8F39E-24F2-4EBE-8F64-A145A58FEF44}">
            <xm:f>NOT(ISERROR(SEARCH(#REF!=si,K13)))</xm:f>
            <xm:f>#REF!=si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K13:K14</xm:sqref>
        </x14:conditionalFormatting>
        <x14:conditionalFormatting xmlns:xm="http://schemas.microsoft.com/office/excel/2006/main">
          <x14:cfRule type="containsText" priority="421" operator="containsText" id="{D22C3C47-5917-4452-AE38-33C03F58FD53}">
            <xm:f>NOT(ISERROR(SEARCH($J$4="si",K15)))</xm:f>
            <xm:f>$J$4="si"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K15:K16</xm:sqref>
        </x14:conditionalFormatting>
        <x14:conditionalFormatting xmlns:xm="http://schemas.microsoft.com/office/excel/2006/main">
          <x14:cfRule type="containsText" priority="105" operator="containsText" id="{524FC08A-D937-4A08-9952-B1182E58BEC8}">
            <xm:f>NOT(ISERROR(SEARCH(#REF!=si,K17)))</xm:f>
            <xm:f>#REF!=si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K17:K19</xm:sqref>
        </x14:conditionalFormatting>
        <x14:conditionalFormatting xmlns:xm="http://schemas.microsoft.com/office/excel/2006/main">
          <x14:cfRule type="containsText" priority="100" operator="containsText" id="{DB942B03-CE5A-4B62-AA4E-421FFE7F07DE}">
            <xm:f>NOT(ISERROR(SEARCH($J$4="si",K18)))</xm:f>
            <xm:f>$J$4="si"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K18</xm:sqref>
        </x14:conditionalFormatting>
        <x14:conditionalFormatting xmlns:xm="http://schemas.microsoft.com/office/excel/2006/main">
          <x14:cfRule type="containsText" priority="389" operator="containsText" id="{8884DC3C-1363-45C1-9252-CC7DF4781FDA}">
            <xm:f>NOT(ISERROR(SEARCH(#REF!=si,K21)))</xm:f>
            <xm:f>#REF!=si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K21:K24</xm:sqref>
        </x14:conditionalFormatting>
        <x14:conditionalFormatting xmlns:xm="http://schemas.microsoft.com/office/excel/2006/main">
          <x14:cfRule type="containsText" priority="332" operator="containsText" id="{FB139C19-7D6E-4B69-8C6D-2B5E257EE9D3}">
            <xm:f>NOT(ISERROR(SEARCH(#REF!=si,K26)))</xm:f>
            <xm:f>#REF!=si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K26:K29</xm:sqref>
        </x14:conditionalFormatting>
        <x14:conditionalFormatting xmlns:xm="http://schemas.microsoft.com/office/excel/2006/main">
          <x14:cfRule type="containsText" priority="327" operator="containsText" id="{10C4F93D-F4C7-4044-ACB5-A70B41761E67}">
            <xm:f>NOT(ISERROR(SEARCH($J$4="si",K29)))</xm:f>
            <xm:f>$J$4="si"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K29</xm:sqref>
        </x14:conditionalFormatting>
        <x14:conditionalFormatting xmlns:xm="http://schemas.microsoft.com/office/excel/2006/main">
          <x14:cfRule type="containsText" priority="1" operator="containsText" id="{1A941E1B-641F-4A5C-BCA1-C2CA90188F08}">
            <xm:f>NOT(ISERROR(SEARCH(#REF!=si,K30)))</xm:f>
            <xm:f>#REF!=si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K30:K31</xm:sqref>
        </x14:conditionalFormatting>
        <x14:conditionalFormatting xmlns:xm="http://schemas.microsoft.com/office/excel/2006/main">
          <x14:cfRule type="containsText" priority="35" operator="containsText" id="{6EB5A09A-3778-4E45-B570-D47D9D4E2336}">
            <xm:f>NOT(ISERROR(SEARCH($J$4="si",K31)))</xm:f>
            <xm:f>$J$4="si"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K31</xm:sqref>
        </x14:conditionalFormatting>
        <x14:conditionalFormatting xmlns:xm="http://schemas.microsoft.com/office/excel/2006/main">
          <x14:cfRule type="containsText" priority="40" operator="containsText" id="{CEC56F60-E02E-41C7-ACA2-01039F550A45}">
            <xm:f>NOT(ISERROR(SEARCH(#REF!=si,K31)))</xm:f>
            <xm:f>#REF!=si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K31:K45</xm:sqref>
        </x14:conditionalFormatting>
        <x14:conditionalFormatting xmlns:xm="http://schemas.microsoft.com/office/excel/2006/main">
          <x14:cfRule type="containsText" priority="291" operator="containsText" id="{D9BD2AE3-290F-4E96-BEBB-FF94E011D15F}">
            <xm:f>NOT(ISERROR(SEARCH(#REF!=si,K47)))</xm:f>
            <xm:f>#REF!=si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K47:K54</xm:sqref>
        </x14:conditionalFormatting>
        <x14:conditionalFormatting xmlns:xm="http://schemas.microsoft.com/office/excel/2006/main">
          <x14:cfRule type="containsText" priority="282" operator="containsText" id="{5A067F38-999F-4A16-AAE3-D2B698FC910D}">
            <xm:f>NOT(ISERROR(SEARCH(#REF!=si,K55)))</xm:f>
            <xm:f>#REF!=si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77" operator="containsText" id="{FCA99CFC-2A06-44A9-8B06-2855166FB491}">
            <xm:f>NOT(ISERROR(SEARCH($J$4="si",K55)))</xm:f>
            <xm:f>$J$4="si"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K55:K56</xm:sqref>
        </x14:conditionalFormatting>
        <x14:conditionalFormatting xmlns:xm="http://schemas.microsoft.com/office/excel/2006/main">
          <x14:cfRule type="containsText" priority="6" operator="containsText" id="{C9519FBF-77CD-44ED-B541-F4CF2C641987}">
            <xm:f>NOT(ISERROR(SEARCH(#REF!=si,K57)))</xm:f>
            <xm:f>#REF!=si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K57</xm:sqref>
        </x14:conditionalFormatting>
        <x14:conditionalFormatting xmlns:xm="http://schemas.microsoft.com/office/excel/2006/main">
          <x14:cfRule type="containsText" priority="64" operator="containsText" id="{69BC98FA-BD2A-4E14-8071-6C072B100C2F}">
            <xm:f>NOT(ISERROR(SEARCH($J$4="si",K59)))</xm:f>
            <xm:f>$J$4="si"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K59</xm:sqref>
        </x14:conditionalFormatting>
        <x14:conditionalFormatting xmlns:xm="http://schemas.microsoft.com/office/excel/2006/main">
          <x14:cfRule type="containsText" priority="69" operator="containsText" id="{06F0867F-DEE1-4097-957D-0302785C21E7}">
            <xm:f>NOT(ISERROR(SEARCH(#REF!=si,K59)))</xm:f>
            <xm:f>#REF!=si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K59:K61</xm:sqref>
        </x14:conditionalFormatting>
        <x14:conditionalFormatting xmlns:xm="http://schemas.microsoft.com/office/excel/2006/main">
          <x14:cfRule type="containsText" priority="222" operator="containsText" id="{2139D8EA-BA7F-436D-A1D4-8D4A7529DCD3}">
            <xm:f>NOT(ISERROR(SEARCH(#REF!=si,K62)))</xm:f>
            <xm:f>#REF!=si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K62:K69</xm:sqref>
        </x14:conditionalFormatting>
        <x14:conditionalFormatting xmlns:xm="http://schemas.microsoft.com/office/excel/2006/main">
          <x14:cfRule type="containsText" priority="29" operator="containsText" id="{333D5149-BEA9-4CC1-BD4B-7D99EE94A394}">
            <xm:f>NOT(ISERROR(SEARCH(#REF!=si,K71)))</xm:f>
            <xm:f>#REF!=si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K71:K72</xm:sqref>
        </x14:conditionalFormatting>
        <x14:conditionalFormatting xmlns:xm="http://schemas.microsoft.com/office/excel/2006/main">
          <x14:cfRule type="containsText" priority="24" operator="containsText" id="{D5DA9A2F-7ADF-452D-B5F5-3A18FF9C2CBC}">
            <xm:f>NOT(ISERROR(SEARCH($J$4="si",K72)))</xm:f>
            <xm:f>$J$4="si"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K72</xm:sqref>
        </x14:conditionalFormatting>
        <x14:conditionalFormatting xmlns:xm="http://schemas.microsoft.com/office/excel/2006/main">
          <x14:cfRule type="containsText" priority="190" operator="containsText" id="{38026AC8-F356-4FE3-A248-9328D35D7038}">
            <xm:f>NOT(ISERROR(SEARCH(#REF!=si,K73)))</xm:f>
            <xm:f>#REF!=si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K73:K77</xm:sqref>
        </x14:conditionalFormatting>
        <x14:conditionalFormatting xmlns:xm="http://schemas.microsoft.com/office/excel/2006/main">
          <x14:cfRule type="containsText" priority="53" operator="containsText" id="{71F178F1-9917-4E5C-83B0-E021BF200691}">
            <xm:f>NOT(ISERROR(SEARCH(#REF!=si,K78)))</xm:f>
            <xm:f>#REF!=si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K78</xm:sqref>
        </x14:conditionalFormatting>
        <x14:conditionalFormatting xmlns:xm="http://schemas.microsoft.com/office/excel/2006/main">
          <x14:cfRule type="containsText" priority="13" operator="containsText" id="{5FA120F2-7352-4134-9101-08CAB7ED81F4}">
            <xm:f>NOT(ISERROR(SEARCH($J$4="si",K78)))</xm:f>
            <xm:f>$J$4="si"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K78:K79</xm:sqref>
        </x14:conditionalFormatting>
        <x14:conditionalFormatting xmlns:xm="http://schemas.microsoft.com/office/excel/2006/main">
          <x14:cfRule type="containsText" priority="18" operator="containsText" id="{0257BF4B-CFF7-409E-B655-8F048370E274}">
            <xm:f>NOT(ISERROR(SEARCH(#REF!=si,K79)))</xm:f>
            <xm:f>#REF!=si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K79</xm:sqref>
        </x14:conditionalFormatting>
        <x14:conditionalFormatting xmlns:xm="http://schemas.microsoft.com/office/excel/2006/main">
          <x14:cfRule type="containsText" priority="615" operator="containsText" id="{C8F862A6-821A-4AC2-9B26-5FEC40FA6E65}">
            <xm:f>NOT(ISERROR(SEARCH(#REF!=si,K80)))</xm:f>
            <xm:f>#REF!=si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K80</xm:sqref>
        </x14:conditionalFormatting>
        <x14:conditionalFormatting xmlns:xm="http://schemas.microsoft.com/office/excel/2006/main">
          <x14:cfRule type="containsText" priority="832" operator="containsText" id="{34A4F205-EA60-4EE4-992F-BEDB268AFD7C}">
            <xm:f>NOT(ISERROR(SEARCH(#REF!=si,K81)))</xm:f>
            <xm:f>#REF!=si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K81:K83</xm:sqref>
        </x14:conditionalFormatting>
        <x14:conditionalFormatting xmlns:xm="http://schemas.microsoft.com/office/excel/2006/main">
          <x14:cfRule type="containsText" priority="171" operator="containsText" id="{40C7DD31-6FFA-4149-B824-9C9C210C412E}">
            <xm:f>NOT(ISERROR(SEARCH(#REF!=si,K85)))</xm:f>
            <xm:f>#REF!=si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K85:K87</xm:sqref>
        </x14:conditionalFormatting>
        <x14:conditionalFormatting xmlns:xm="http://schemas.microsoft.com/office/excel/2006/main">
          <x14:cfRule type="containsText" priority="141" operator="containsText" id="{410B0F08-E849-46D6-B6FD-B8EFFE25FE2A}">
            <xm:f>NOT(ISERROR(SEARCH($J$4="si",K85)))</xm:f>
            <xm:f>$J$4="si"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K85:K89</xm:sqref>
        </x14:conditionalFormatting>
        <x14:conditionalFormatting xmlns:xm="http://schemas.microsoft.com/office/excel/2006/main">
          <x14:cfRule type="containsText" priority="160" operator="containsText" id="{ECC56999-EC24-4E90-9E22-13D30657BC71}">
            <xm:f>NOT(ISERROR(SEARCH(#REF!=si,K88)))</xm:f>
            <xm:f>#REF!=si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K88:K89</xm:sqref>
        </x14:conditionalFormatting>
        <x14:conditionalFormatting xmlns:xm="http://schemas.microsoft.com/office/excel/2006/main">
          <x14:cfRule type="containsText" priority="132" operator="containsText" id="{C9C72322-F452-499D-B680-C8254B3FE771}">
            <xm:f>NOT(ISERROR(SEARCH(#REF!=si,K90)))</xm:f>
            <xm:f>#REF!=si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K90:K93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59C130-3B56-4453-9371-36B1C6A6F12F}">
          <x14:formula1>
            <xm:f>Listas!$A$2:$A$3</xm:f>
          </x14:formula1>
          <xm:sqref>I21:J24 H51 I26:J45 I47:J57 I71:J83 H3:J6 H8 I8:J12 H13:J16 I17:J19 H17 H21:H22 H26 H43:H45 H29:H40 H47 H56:H57 H53 H71:H81 I59:J69 H59 H62 H65:H66 H68 H85:J89 I90:J93 H90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499EC-970E-4987-B243-4B467AE47087}">
  <dimension ref="A1:C41"/>
  <sheetViews>
    <sheetView workbookViewId="0">
      <selection activeCell="A41" sqref="A41"/>
    </sheetView>
  </sheetViews>
  <sheetFormatPr baseColWidth="10" defaultColWidth="11.42578125" defaultRowHeight="15" x14ac:dyDescent="0.25"/>
  <cols>
    <col min="1" max="1" width="35.7109375" customWidth="1"/>
    <col min="2" max="2" width="31.140625" customWidth="1"/>
    <col min="3" max="3" width="15.7109375" customWidth="1"/>
  </cols>
  <sheetData>
    <row r="1" spans="1:3" x14ac:dyDescent="0.25">
      <c r="A1" s="388" t="s">
        <v>76</v>
      </c>
      <c r="B1" s="389"/>
      <c r="C1" s="390"/>
    </row>
    <row r="2" spans="1:3" ht="15.75" thickBot="1" x14ac:dyDescent="0.3">
      <c r="A2" s="391"/>
      <c r="B2" s="392"/>
      <c r="C2" s="393"/>
    </row>
    <row r="3" spans="1:3" ht="24.95" customHeight="1" thickBot="1" x14ac:dyDescent="0.3">
      <c r="A3" s="409" t="s">
        <v>77</v>
      </c>
      <c r="B3" s="410"/>
      <c r="C3" s="244" t="s">
        <v>416</v>
      </c>
    </row>
    <row r="4" spans="1:3" ht="30" customHeight="1" thickBot="1" x14ac:dyDescent="0.3">
      <c r="A4" s="394" t="s">
        <v>95</v>
      </c>
      <c r="B4" s="395"/>
      <c r="C4" s="396"/>
    </row>
    <row r="5" spans="1:3" ht="15" customHeight="1" x14ac:dyDescent="0.25">
      <c r="A5" s="397" t="s">
        <v>78</v>
      </c>
      <c r="B5" s="398"/>
      <c r="C5" s="1"/>
    </row>
    <row r="6" spans="1:3" ht="15" customHeight="1" x14ac:dyDescent="0.25">
      <c r="A6" s="397" t="s">
        <v>97</v>
      </c>
      <c r="B6" s="398"/>
      <c r="C6" s="2"/>
    </row>
    <row r="7" spans="1:3" ht="15" customHeight="1" x14ac:dyDescent="0.25">
      <c r="A7" s="380" t="s">
        <v>69</v>
      </c>
      <c r="B7" s="381"/>
      <c r="C7" s="2">
        <f>IFERROR(1-(C5/C6),0)</f>
        <v>0</v>
      </c>
    </row>
    <row r="8" spans="1:3" x14ac:dyDescent="0.25">
      <c r="A8" s="380" t="s">
        <v>22</v>
      </c>
      <c r="B8" s="381"/>
      <c r="C8" s="2"/>
    </row>
    <row r="9" spans="1:3" x14ac:dyDescent="0.25">
      <c r="A9" s="382" t="s">
        <v>525</v>
      </c>
      <c r="B9" s="383"/>
      <c r="C9" s="384"/>
    </row>
    <row r="10" spans="1:3" ht="15" customHeight="1" thickBot="1" x14ac:dyDescent="0.3">
      <c r="A10" s="399"/>
      <c r="B10" s="400"/>
      <c r="C10" s="401"/>
    </row>
    <row r="11" spans="1:3" x14ac:dyDescent="0.25">
      <c r="A11" s="388" t="s">
        <v>79</v>
      </c>
      <c r="B11" s="389"/>
      <c r="C11" s="390"/>
    </row>
    <row r="12" spans="1:3" ht="15.75" thickBot="1" x14ac:dyDescent="0.3">
      <c r="A12" s="391"/>
      <c r="B12" s="392"/>
      <c r="C12" s="393"/>
    </row>
    <row r="13" spans="1:3" ht="24.95" customHeight="1" thickBot="1" x14ac:dyDescent="0.3">
      <c r="A13" s="409" t="s">
        <v>79</v>
      </c>
      <c r="B13" s="410"/>
      <c r="C13" s="244" t="s">
        <v>417</v>
      </c>
    </row>
    <row r="14" spans="1:3" ht="24.95" customHeight="1" thickBot="1" x14ac:dyDescent="0.3">
      <c r="A14" s="417" t="s">
        <v>96</v>
      </c>
      <c r="B14" s="418"/>
      <c r="C14" s="419"/>
    </row>
    <row r="15" spans="1:3" x14ac:dyDescent="0.25">
      <c r="A15" s="407" t="s">
        <v>508</v>
      </c>
      <c r="B15" s="408"/>
      <c r="C15" s="37"/>
    </row>
    <row r="16" spans="1:3" x14ac:dyDescent="0.25">
      <c r="A16" s="402" t="s">
        <v>509</v>
      </c>
      <c r="B16" s="403"/>
      <c r="C16" s="2"/>
    </row>
    <row r="17" spans="1:3" x14ac:dyDescent="0.25">
      <c r="A17" s="380" t="s">
        <v>69</v>
      </c>
      <c r="B17" s="381"/>
      <c r="C17" s="2">
        <f>IFERROR(1-(C15/C16),0)</f>
        <v>0</v>
      </c>
    </row>
    <row r="18" spans="1:3" x14ac:dyDescent="0.25">
      <c r="A18" s="380" t="s">
        <v>9</v>
      </c>
      <c r="B18" s="381"/>
      <c r="C18" s="2"/>
    </row>
    <row r="19" spans="1:3" x14ac:dyDescent="0.25">
      <c r="A19" s="411" t="s">
        <v>521</v>
      </c>
      <c r="B19" s="412"/>
      <c r="C19" s="413"/>
    </row>
    <row r="20" spans="1:3" ht="15.75" thickBot="1" x14ac:dyDescent="0.3">
      <c r="A20" s="414"/>
      <c r="B20" s="415"/>
      <c r="C20" s="416"/>
    </row>
    <row r="21" spans="1:3" x14ac:dyDescent="0.25">
      <c r="A21" s="388" t="s">
        <v>80</v>
      </c>
      <c r="B21" s="389"/>
      <c r="C21" s="390"/>
    </row>
    <row r="22" spans="1:3" ht="15.75" thickBot="1" x14ac:dyDescent="0.3">
      <c r="A22" s="391"/>
      <c r="B22" s="392"/>
      <c r="C22" s="393"/>
    </row>
    <row r="23" spans="1:3" ht="24.95" customHeight="1" thickBot="1" x14ac:dyDescent="0.3">
      <c r="A23" s="409" t="s">
        <v>98</v>
      </c>
      <c r="B23" s="410"/>
      <c r="C23" s="244" t="s">
        <v>418</v>
      </c>
    </row>
    <row r="24" spans="1:3" ht="30" customHeight="1" thickBot="1" x14ac:dyDescent="0.3">
      <c r="A24" s="404" t="s">
        <v>102</v>
      </c>
      <c r="B24" s="405"/>
      <c r="C24" s="406"/>
    </row>
    <row r="25" spans="1:3" ht="30" customHeight="1" x14ac:dyDescent="0.25">
      <c r="A25" s="407" t="s">
        <v>100</v>
      </c>
      <c r="B25" s="408"/>
      <c r="C25" s="37"/>
    </row>
    <row r="26" spans="1:3" ht="30" customHeight="1" x14ac:dyDescent="0.25">
      <c r="A26" s="402" t="s">
        <v>101</v>
      </c>
      <c r="B26" s="403"/>
      <c r="C26" s="2"/>
    </row>
    <row r="27" spans="1:3" x14ac:dyDescent="0.25">
      <c r="A27" s="380" t="s">
        <v>69</v>
      </c>
      <c r="B27" s="381"/>
      <c r="C27" s="2">
        <f>IFERROR(C25/C26,0)</f>
        <v>0</v>
      </c>
    </row>
    <row r="28" spans="1:3" x14ac:dyDescent="0.25">
      <c r="A28" s="380" t="s">
        <v>22</v>
      </c>
      <c r="B28" s="381"/>
      <c r="C28" s="2"/>
    </row>
    <row r="29" spans="1:3" x14ac:dyDescent="0.25">
      <c r="A29" s="382" t="s">
        <v>36</v>
      </c>
      <c r="B29" s="383"/>
      <c r="C29" s="384"/>
    </row>
    <row r="30" spans="1:3" ht="15.75" thickBot="1" x14ac:dyDescent="0.3">
      <c r="A30" s="385"/>
      <c r="B30" s="386"/>
      <c r="C30" s="387"/>
    </row>
    <row r="31" spans="1:3" ht="24.95" customHeight="1" thickBot="1" x14ac:dyDescent="0.3">
      <c r="A31" s="409" t="s">
        <v>99</v>
      </c>
      <c r="B31" s="410"/>
      <c r="C31" s="244" t="s">
        <v>419</v>
      </c>
    </row>
    <row r="32" spans="1:3" ht="30" customHeight="1" thickBot="1" x14ac:dyDescent="0.3">
      <c r="A32" s="404" t="s">
        <v>363</v>
      </c>
      <c r="B32" s="405"/>
      <c r="C32" s="406"/>
    </row>
    <row r="33" spans="1:3" ht="30" customHeight="1" x14ac:dyDescent="0.25">
      <c r="A33" s="407" t="s">
        <v>103</v>
      </c>
      <c r="B33" s="408"/>
      <c r="C33" s="37">
        <v>0</v>
      </c>
    </row>
    <row r="34" spans="1:3" x14ac:dyDescent="0.25">
      <c r="A34" s="380" t="s">
        <v>104</v>
      </c>
      <c r="B34" s="381"/>
      <c r="C34" s="2">
        <v>0</v>
      </c>
    </row>
    <row r="35" spans="1:3" ht="45" customHeight="1" x14ac:dyDescent="0.25">
      <c r="A35" s="378"/>
      <c r="B35" s="379"/>
      <c r="C35" s="13"/>
    </row>
    <row r="36" spans="1:3" x14ac:dyDescent="0.25">
      <c r="A36" s="380" t="s">
        <v>22</v>
      </c>
      <c r="B36" s="381"/>
      <c r="C36" s="2"/>
    </row>
    <row r="37" spans="1:3" x14ac:dyDescent="0.25">
      <c r="A37" s="382" t="s">
        <v>36</v>
      </c>
      <c r="B37" s="383"/>
      <c r="C37" s="384"/>
    </row>
    <row r="38" spans="1:3" ht="15.75" thickBot="1" x14ac:dyDescent="0.3">
      <c r="A38" s="385"/>
      <c r="B38" s="386"/>
      <c r="C38" s="387"/>
    </row>
    <row r="41" spans="1:3" x14ac:dyDescent="0.25">
      <c r="A41" s="3" t="s">
        <v>67</v>
      </c>
      <c r="C41" s="91"/>
    </row>
  </sheetData>
  <mergeCells count="31">
    <mergeCell ref="A3:B3"/>
    <mergeCell ref="A13:B13"/>
    <mergeCell ref="A23:B23"/>
    <mergeCell ref="A31:B31"/>
    <mergeCell ref="A19:C20"/>
    <mergeCell ref="A21:C22"/>
    <mergeCell ref="A11:C12"/>
    <mergeCell ref="A14:C14"/>
    <mergeCell ref="A15:B15"/>
    <mergeCell ref="A32:C32"/>
    <mergeCell ref="A33:B33"/>
    <mergeCell ref="A34:B34"/>
    <mergeCell ref="A24:C24"/>
    <mergeCell ref="A25:B25"/>
    <mergeCell ref="A27:B27"/>
    <mergeCell ref="A35:B35"/>
    <mergeCell ref="A36:B36"/>
    <mergeCell ref="A37:C38"/>
    <mergeCell ref="A8:B8"/>
    <mergeCell ref="A1:C2"/>
    <mergeCell ref="A4:C4"/>
    <mergeCell ref="A5:B5"/>
    <mergeCell ref="A6:B6"/>
    <mergeCell ref="A7:B7"/>
    <mergeCell ref="A9:C10"/>
    <mergeCell ref="A17:B17"/>
    <mergeCell ref="A29:C30"/>
    <mergeCell ref="A26:B26"/>
    <mergeCell ref="A28:B28"/>
    <mergeCell ref="A18:B18"/>
    <mergeCell ref="A16:B16"/>
  </mergeCells>
  <hyperlinks>
    <hyperlink ref="A41" location="Resumen!A3" display="Regresar a &quot;Resumen&quot;" xr:uid="{53358CF2-541B-4D66-A5A0-BBFCE04B793B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17AE9B-22F9-4A74-8673-38B36253D5EF}">
          <x14:formula1>
            <xm:f>Listas!$E$2:$E$3</xm:f>
          </x14:formula1>
          <xm:sqref>C8 C18 C28 C36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60E0D-182E-4384-8926-E514FB21CFF1}">
  <dimension ref="A1:C110"/>
  <sheetViews>
    <sheetView zoomScaleNormal="100" workbookViewId="0">
      <selection activeCell="A110" sqref="A110"/>
    </sheetView>
  </sheetViews>
  <sheetFormatPr baseColWidth="10" defaultColWidth="11.42578125" defaultRowHeight="15" x14ac:dyDescent="0.25"/>
  <cols>
    <col min="1" max="1" width="35.7109375" customWidth="1"/>
    <col min="2" max="2" width="34.140625" customWidth="1"/>
    <col min="3" max="3" width="15.7109375" customWidth="1"/>
  </cols>
  <sheetData>
    <row r="1" spans="1:3" x14ac:dyDescent="0.25">
      <c r="A1" s="388" t="s">
        <v>81</v>
      </c>
      <c r="B1" s="388"/>
      <c r="C1" s="388"/>
    </row>
    <row r="2" spans="1:3" ht="15.75" thickBot="1" x14ac:dyDescent="0.3">
      <c r="A2" s="388"/>
      <c r="B2" s="388"/>
      <c r="C2" s="388"/>
    </row>
    <row r="3" spans="1:3" ht="24.95" customHeight="1" thickBot="1" x14ac:dyDescent="0.3">
      <c r="A3" s="409" t="s">
        <v>40</v>
      </c>
      <c r="B3" s="410"/>
      <c r="C3" s="244" t="s">
        <v>420</v>
      </c>
    </row>
    <row r="4" spans="1:3" ht="28.15" customHeight="1" thickBot="1" x14ac:dyDescent="0.3">
      <c r="A4" s="420" t="s">
        <v>105</v>
      </c>
      <c r="B4" s="421"/>
      <c r="C4" s="422"/>
    </row>
    <row r="5" spans="1:3" ht="30" customHeight="1" x14ac:dyDescent="0.25">
      <c r="A5" s="423" t="s">
        <v>106</v>
      </c>
      <c r="B5" s="424"/>
      <c r="C5" s="37"/>
    </row>
    <row r="6" spans="1:3" ht="15" customHeight="1" x14ac:dyDescent="0.25">
      <c r="A6" s="425" t="s">
        <v>107</v>
      </c>
      <c r="B6" s="426"/>
      <c r="C6" s="2"/>
    </row>
    <row r="7" spans="1:3" ht="45" customHeight="1" x14ac:dyDescent="0.25">
      <c r="A7" s="380"/>
      <c r="B7" s="381"/>
      <c r="C7" s="2">
        <f>IFERROR(C5/C6,0)</f>
        <v>0</v>
      </c>
    </row>
    <row r="8" spans="1:3" ht="28.15" customHeight="1" x14ac:dyDescent="0.25">
      <c r="A8" s="380" t="s">
        <v>9</v>
      </c>
      <c r="B8" s="381"/>
      <c r="C8" s="2" t="s">
        <v>31</v>
      </c>
    </row>
    <row r="9" spans="1:3" x14ac:dyDescent="0.25">
      <c r="A9" s="429" t="s">
        <v>521</v>
      </c>
      <c r="B9" s="430"/>
      <c r="C9" s="431"/>
    </row>
    <row r="10" spans="1:3" ht="66.75" customHeight="1" thickBot="1" x14ac:dyDescent="0.3">
      <c r="A10" s="432"/>
      <c r="B10" s="433"/>
      <c r="C10" s="434"/>
    </row>
    <row r="11" spans="1:3" ht="24.95" customHeight="1" thickBot="1" x14ac:dyDescent="0.3">
      <c r="A11" s="409" t="s">
        <v>108</v>
      </c>
      <c r="B11" s="410"/>
      <c r="C11" s="244" t="s">
        <v>421</v>
      </c>
    </row>
    <row r="12" spans="1:3" ht="15" customHeight="1" thickBot="1" x14ac:dyDescent="0.3">
      <c r="A12" s="420" t="s">
        <v>109</v>
      </c>
      <c r="B12" s="421"/>
      <c r="C12" s="422"/>
    </row>
    <row r="13" spans="1:3" ht="15" customHeight="1" x14ac:dyDescent="0.25">
      <c r="A13" s="407" t="s">
        <v>110</v>
      </c>
      <c r="B13" s="408"/>
      <c r="C13" s="37"/>
    </row>
    <row r="14" spans="1:3" ht="15" customHeight="1" x14ac:dyDescent="0.25">
      <c r="A14" s="402" t="s">
        <v>111</v>
      </c>
      <c r="B14" s="403"/>
      <c r="C14" s="2"/>
    </row>
    <row r="15" spans="1:3" ht="28.15" customHeight="1" x14ac:dyDescent="0.25">
      <c r="A15" s="427" t="s">
        <v>34</v>
      </c>
      <c r="B15" s="428"/>
      <c r="C15" s="2">
        <f>IFERROR(C13/C14,0)</f>
        <v>0</v>
      </c>
    </row>
    <row r="16" spans="1:3" x14ac:dyDescent="0.25">
      <c r="A16" s="380" t="s">
        <v>9</v>
      </c>
      <c r="B16" s="381"/>
      <c r="C16" s="2" t="s">
        <v>31</v>
      </c>
    </row>
    <row r="17" spans="1:3" x14ac:dyDescent="0.25">
      <c r="A17" s="429" t="s">
        <v>521</v>
      </c>
      <c r="B17" s="430"/>
      <c r="C17" s="431"/>
    </row>
    <row r="18" spans="1:3" ht="26.25" customHeight="1" thickBot="1" x14ac:dyDescent="0.3">
      <c r="A18" s="432"/>
      <c r="B18" s="433"/>
      <c r="C18" s="434"/>
    </row>
    <row r="19" spans="1:3" ht="24.95" customHeight="1" thickBot="1" x14ac:dyDescent="0.3">
      <c r="A19" s="409" t="s">
        <v>412</v>
      </c>
      <c r="B19" s="410"/>
      <c r="C19" s="244" t="s">
        <v>422</v>
      </c>
    </row>
    <row r="20" spans="1:3" ht="15" customHeight="1" thickBot="1" x14ac:dyDescent="0.3">
      <c r="A20" s="420" t="s">
        <v>112</v>
      </c>
      <c r="B20" s="421"/>
      <c r="C20" s="422"/>
    </row>
    <row r="21" spans="1:3" ht="15" customHeight="1" x14ac:dyDescent="0.25">
      <c r="A21" s="407" t="s">
        <v>114</v>
      </c>
      <c r="B21" s="408"/>
      <c r="C21" s="37"/>
    </row>
    <row r="22" spans="1:3" ht="15" customHeight="1" x14ac:dyDescent="0.25">
      <c r="A22" s="402" t="s">
        <v>115</v>
      </c>
      <c r="B22" s="403"/>
      <c r="C22" s="2"/>
    </row>
    <row r="23" spans="1:3" ht="15" customHeight="1" x14ac:dyDescent="0.25">
      <c r="A23" s="402" t="s">
        <v>116</v>
      </c>
      <c r="B23" s="403"/>
      <c r="C23" s="2"/>
    </row>
    <row r="24" spans="1:3" ht="45" customHeight="1" x14ac:dyDescent="0.25">
      <c r="A24" s="427" t="s">
        <v>113</v>
      </c>
      <c r="B24" s="428"/>
      <c r="C24" s="2">
        <f>IFERROR(C21/C22,0)</f>
        <v>0</v>
      </c>
    </row>
    <row r="25" spans="1:3" x14ac:dyDescent="0.25">
      <c r="A25" s="380" t="s">
        <v>9</v>
      </c>
      <c r="B25" s="381"/>
      <c r="C25" s="2"/>
    </row>
    <row r="26" spans="1:3" x14ac:dyDescent="0.25">
      <c r="A26" s="411" t="s">
        <v>36</v>
      </c>
      <c r="B26" s="412"/>
      <c r="C26" s="413"/>
    </row>
    <row r="27" spans="1:3" ht="15.75" thickBot="1" x14ac:dyDescent="0.3">
      <c r="A27" s="414"/>
      <c r="B27" s="415"/>
      <c r="C27" s="416"/>
    </row>
    <row r="28" spans="1:3" ht="24.95" customHeight="1" thickBot="1" x14ac:dyDescent="0.3">
      <c r="A28" s="409" t="s">
        <v>117</v>
      </c>
      <c r="B28" s="410"/>
      <c r="C28" s="244" t="s">
        <v>423</v>
      </c>
    </row>
    <row r="29" spans="1:3" ht="15" customHeight="1" thickBot="1" x14ac:dyDescent="0.3">
      <c r="A29" s="420" t="s">
        <v>118</v>
      </c>
      <c r="B29" s="421"/>
      <c r="C29" s="422"/>
    </row>
    <row r="30" spans="1:3" ht="15" customHeight="1" x14ac:dyDescent="0.25">
      <c r="A30" s="435" t="s">
        <v>119</v>
      </c>
      <c r="B30" s="436"/>
      <c r="C30" s="37">
        <v>0</v>
      </c>
    </row>
    <row r="31" spans="1:3" ht="15" customHeight="1" x14ac:dyDescent="0.25">
      <c r="A31" s="402" t="s">
        <v>111</v>
      </c>
      <c r="B31" s="403"/>
      <c r="C31" s="2">
        <v>0</v>
      </c>
    </row>
    <row r="32" spans="1:3" ht="15" customHeight="1" x14ac:dyDescent="0.25">
      <c r="A32" s="427" t="s">
        <v>34</v>
      </c>
      <c r="B32" s="428"/>
      <c r="C32" s="2">
        <f>IFERROR(C30/C31,0)</f>
        <v>0</v>
      </c>
    </row>
    <row r="33" spans="1:3" x14ac:dyDescent="0.25">
      <c r="A33" s="380" t="s">
        <v>9</v>
      </c>
      <c r="B33" s="381"/>
      <c r="C33" s="2"/>
    </row>
    <row r="34" spans="1:3" x14ac:dyDescent="0.25">
      <c r="A34" s="411" t="s">
        <v>36</v>
      </c>
      <c r="B34" s="412"/>
      <c r="C34" s="413"/>
    </row>
    <row r="35" spans="1:3" ht="15.75" thickBot="1" x14ac:dyDescent="0.3">
      <c r="A35" s="414"/>
      <c r="B35" s="415"/>
      <c r="C35" s="416"/>
    </row>
    <row r="36" spans="1:3" ht="24.95" customHeight="1" thickBot="1" x14ac:dyDescent="0.3">
      <c r="A36" s="409" t="s">
        <v>120</v>
      </c>
      <c r="B36" s="410"/>
      <c r="C36" s="244" t="s">
        <v>424</v>
      </c>
    </row>
    <row r="37" spans="1:3" ht="15" customHeight="1" thickBot="1" x14ac:dyDescent="0.3">
      <c r="A37" s="420" t="s">
        <v>369</v>
      </c>
      <c r="B37" s="421"/>
      <c r="C37" s="422"/>
    </row>
    <row r="38" spans="1:3" ht="30" customHeight="1" x14ac:dyDescent="0.25">
      <c r="A38" s="407" t="s">
        <v>121</v>
      </c>
      <c r="B38" s="408"/>
      <c r="C38" s="37"/>
    </row>
    <row r="39" spans="1:3" ht="15" customHeight="1" x14ac:dyDescent="0.25">
      <c r="A39" s="402" t="s">
        <v>122</v>
      </c>
      <c r="B39" s="403"/>
      <c r="C39" s="2"/>
    </row>
    <row r="40" spans="1:3" ht="15" customHeight="1" x14ac:dyDescent="0.25">
      <c r="A40" s="402" t="s">
        <v>35</v>
      </c>
      <c r="B40" s="403"/>
      <c r="C40" s="2"/>
    </row>
    <row r="41" spans="1:3" ht="45" customHeight="1" x14ac:dyDescent="0.25">
      <c r="A41" s="427" t="s">
        <v>113</v>
      </c>
      <c r="B41" s="428"/>
      <c r="C41" s="2">
        <f>IFERROR(#REF!/#REF!,0)</f>
        <v>0</v>
      </c>
    </row>
    <row r="42" spans="1:3" x14ac:dyDescent="0.25">
      <c r="A42" s="380" t="s">
        <v>9</v>
      </c>
      <c r="B42" s="381"/>
      <c r="C42" s="2"/>
    </row>
    <row r="43" spans="1:3" x14ac:dyDescent="0.25">
      <c r="A43" s="411" t="s">
        <v>36</v>
      </c>
      <c r="B43" s="412"/>
      <c r="C43" s="413"/>
    </row>
    <row r="44" spans="1:3" ht="15.75" thickBot="1" x14ac:dyDescent="0.3">
      <c r="A44" s="414"/>
      <c r="B44" s="415"/>
      <c r="C44" s="416"/>
    </row>
    <row r="45" spans="1:3" x14ac:dyDescent="0.25">
      <c r="A45" s="388" t="s">
        <v>82</v>
      </c>
      <c r="B45" s="389"/>
      <c r="C45" s="390"/>
    </row>
    <row r="46" spans="1:3" ht="15.75" thickBot="1" x14ac:dyDescent="0.3">
      <c r="A46" s="391"/>
      <c r="B46" s="392"/>
      <c r="C46" s="393"/>
    </row>
    <row r="47" spans="1:3" ht="24.95" customHeight="1" thickBot="1" x14ac:dyDescent="0.3">
      <c r="A47" s="409" t="s">
        <v>123</v>
      </c>
      <c r="B47" s="410"/>
      <c r="C47" s="244" t="s">
        <v>425</v>
      </c>
    </row>
    <row r="48" spans="1:3" ht="30" customHeight="1" thickBot="1" x14ac:dyDescent="0.3">
      <c r="A48" s="420" t="s">
        <v>125</v>
      </c>
      <c r="B48" s="421"/>
      <c r="C48" s="422"/>
    </row>
    <row r="49" spans="1:3" ht="30" customHeight="1" x14ac:dyDescent="0.25">
      <c r="A49" s="423" t="s">
        <v>124</v>
      </c>
      <c r="B49" s="424"/>
      <c r="C49" s="37"/>
    </row>
    <row r="50" spans="1:3" ht="30" customHeight="1" x14ac:dyDescent="0.25">
      <c r="A50" s="402" t="s">
        <v>126</v>
      </c>
      <c r="B50" s="403"/>
      <c r="C50" s="2"/>
    </row>
    <row r="51" spans="1:3" ht="15" customHeight="1" x14ac:dyDescent="0.25">
      <c r="A51" s="402" t="s">
        <v>35</v>
      </c>
      <c r="B51" s="403"/>
      <c r="C51" s="2"/>
    </row>
    <row r="52" spans="1:3" ht="45" customHeight="1" x14ac:dyDescent="0.25">
      <c r="A52" s="427" t="s">
        <v>113</v>
      </c>
      <c r="B52" s="428"/>
      <c r="C52" s="2">
        <f>IFERROR(C49/C50,0)</f>
        <v>0</v>
      </c>
    </row>
    <row r="53" spans="1:3" x14ac:dyDescent="0.25">
      <c r="A53" s="380" t="s">
        <v>9</v>
      </c>
      <c r="B53" s="381"/>
      <c r="C53" s="2"/>
    </row>
    <row r="54" spans="1:3" x14ac:dyDescent="0.25">
      <c r="A54" s="411" t="s">
        <v>36</v>
      </c>
      <c r="B54" s="412"/>
      <c r="C54" s="413"/>
    </row>
    <row r="55" spans="1:3" ht="15.75" thickBot="1" x14ac:dyDescent="0.3">
      <c r="A55" s="414"/>
      <c r="B55" s="415"/>
      <c r="C55" s="416"/>
    </row>
    <row r="56" spans="1:3" ht="24.95" customHeight="1" thickBot="1" x14ac:dyDescent="0.3">
      <c r="A56" s="409" t="s">
        <v>127</v>
      </c>
      <c r="B56" s="410"/>
      <c r="C56" s="244" t="s">
        <v>426</v>
      </c>
    </row>
    <row r="57" spans="1:3" ht="30" customHeight="1" thickBot="1" x14ac:dyDescent="0.3">
      <c r="A57" s="420" t="s">
        <v>128</v>
      </c>
      <c r="B57" s="421"/>
      <c r="C57" s="422"/>
    </row>
    <row r="58" spans="1:3" ht="39.950000000000003" customHeight="1" x14ac:dyDescent="0.25">
      <c r="A58" s="435" t="s">
        <v>129</v>
      </c>
      <c r="B58" s="436"/>
      <c r="C58" s="37">
        <v>0</v>
      </c>
    </row>
    <row r="59" spans="1:3" ht="30" customHeight="1" x14ac:dyDescent="0.25">
      <c r="A59" s="402" t="s">
        <v>130</v>
      </c>
      <c r="B59" s="403"/>
      <c r="C59" s="2">
        <v>0</v>
      </c>
    </row>
    <row r="60" spans="1:3" x14ac:dyDescent="0.25">
      <c r="A60" s="402" t="s">
        <v>131</v>
      </c>
      <c r="B60" s="403"/>
      <c r="C60" s="2"/>
    </row>
    <row r="61" spans="1:3" ht="45" customHeight="1" x14ac:dyDescent="0.25">
      <c r="A61" s="427" t="s">
        <v>113</v>
      </c>
      <c r="B61" s="428"/>
      <c r="C61" s="2">
        <f>IFERROR(C58/C59,0)</f>
        <v>0</v>
      </c>
    </row>
    <row r="62" spans="1:3" x14ac:dyDescent="0.25">
      <c r="A62" s="380" t="s">
        <v>9</v>
      </c>
      <c r="B62" s="381"/>
      <c r="C62" s="2"/>
    </row>
    <row r="63" spans="1:3" x14ac:dyDescent="0.25">
      <c r="A63" s="411" t="s">
        <v>36</v>
      </c>
      <c r="B63" s="412"/>
      <c r="C63" s="413"/>
    </row>
    <row r="64" spans="1:3" ht="15.75" thickBot="1" x14ac:dyDescent="0.3">
      <c r="A64" s="414"/>
      <c r="B64" s="415"/>
      <c r="C64" s="416"/>
    </row>
    <row r="65" spans="1:3" ht="24.95" customHeight="1" thickBot="1" x14ac:dyDescent="0.3">
      <c r="A65" s="409" t="s">
        <v>132</v>
      </c>
      <c r="B65" s="410"/>
      <c r="C65" s="244" t="s">
        <v>514</v>
      </c>
    </row>
    <row r="66" spans="1:3" ht="30" customHeight="1" thickBot="1" x14ac:dyDescent="0.3">
      <c r="A66" s="420" t="s">
        <v>133</v>
      </c>
      <c r="B66" s="421"/>
      <c r="C66" s="422"/>
    </row>
    <row r="67" spans="1:3" ht="30" customHeight="1" x14ac:dyDescent="0.25">
      <c r="A67" s="407" t="s">
        <v>134</v>
      </c>
      <c r="B67" s="408"/>
      <c r="C67" s="37">
        <v>0</v>
      </c>
    </row>
    <row r="68" spans="1:3" ht="30" customHeight="1" x14ac:dyDescent="0.25">
      <c r="A68" s="402" t="s">
        <v>135</v>
      </c>
      <c r="B68" s="403"/>
      <c r="C68" s="2">
        <v>0</v>
      </c>
    </row>
    <row r="69" spans="1:3" x14ac:dyDescent="0.25">
      <c r="A69" s="402" t="s">
        <v>35</v>
      </c>
      <c r="B69" s="403"/>
      <c r="C69" s="2"/>
    </row>
    <row r="70" spans="1:3" ht="45" customHeight="1" x14ac:dyDescent="0.25">
      <c r="A70" s="427" t="s">
        <v>113</v>
      </c>
      <c r="B70" s="428"/>
      <c r="C70" s="2">
        <f>IFERROR(C67/C68,0)</f>
        <v>0</v>
      </c>
    </row>
    <row r="71" spans="1:3" x14ac:dyDescent="0.25">
      <c r="A71" s="380" t="s">
        <v>9</v>
      </c>
      <c r="B71" s="381"/>
      <c r="C71" s="2"/>
    </row>
    <row r="72" spans="1:3" x14ac:dyDescent="0.25">
      <c r="A72" s="411" t="s">
        <v>36</v>
      </c>
      <c r="B72" s="412"/>
      <c r="C72" s="413"/>
    </row>
    <row r="73" spans="1:3" ht="15.75" thickBot="1" x14ac:dyDescent="0.3">
      <c r="A73" s="414"/>
      <c r="B73" s="415"/>
      <c r="C73" s="416"/>
    </row>
    <row r="74" spans="1:3" ht="24.95" customHeight="1" thickBot="1" x14ac:dyDescent="0.3">
      <c r="A74" s="409" t="s">
        <v>136</v>
      </c>
      <c r="B74" s="437"/>
      <c r="C74" s="247" t="s">
        <v>427</v>
      </c>
    </row>
    <row r="75" spans="1:3" ht="30" customHeight="1" thickBot="1" x14ac:dyDescent="0.3">
      <c r="A75" s="420" t="s">
        <v>137</v>
      </c>
      <c r="B75" s="421"/>
      <c r="C75" s="422"/>
    </row>
    <row r="76" spans="1:3" ht="30" customHeight="1" x14ac:dyDescent="0.25">
      <c r="A76" s="435" t="s">
        <v>138</v>
      </c>
      <c r="B76" s="436"/>
      <c r="C76" s="37">
        <v>0</v>
      </c>
    </row>
    <row r="77" spans="1:3" ht="30" customHeight="1" x14ac:dyDescent="0.25">
      <c r="A77" s="402" t="s">
        <v>139</v>
      </c>
      <c r="B77" s="403"/>
      <c r="C77" s="2">
        <v>0</v>
      </c>
    </row>
    <row r="78" spans="1:3" ht="15" customHeight="1" x14ac:dyDescent="0.25">
      <c r="A78" s="427" t="s">
        <v>34</v>
      </c>
      <c r="B78" s="428"/>
      <c r="C78" s="2">
        <f>IFERROR(C76/C77,0)</f>
        <v>0</v>
      </c>
    </row>
    <row r="79" spans="1:3" x14ac:dyDescent="0.25">
      <c r="A79" s="380" t="s">
        <v>9</v>
      </c>
      <c r="B79" s="381"/>
      <c r="C79" s="2"/>
    </row>
    <row r="80" spans="1:3" x14ac:dyDescent="0.25">
      <c r="A80" s="411" t="s">
        <v>36</v>
      </c>
      <c r="B80" s="412"/>
      <c r="C80" s="413"/>
    </row>
    <row r="81" spans="1:3" ht="15.75" thickBot="1" x14ac:dyDescent="0.3">
      <c r="A81" s="414"/>
      <c r="B81" s="415"/>
      <c r="C81" s="416"/>
    </row>
    <row r="82" spans="1:3" x14ac:dyDescent="0.25">
      <c r="A82" s="388" t="s">
        <v>8</v>
      </c>
      <c r="B82" s="389"/>
      <c r="C82" s="390"/>
    </row>
    <row r="83" spans="1:3" ht="15.75" thickBot="1" x14ac:dyDescent="0.3">
      <c r="A83" s="391"/>
      <c r="B83" s="392"/>
      <c r="C83" s="393"/>
    </row>
    <row r="84" spans="1:3" ht="24.95" customHeight="1" thickBot="1" x14ac:dyDescent="0.3">
      <c r="A84" s="409" t="s">
        <v>27</v>
      </c>
      <c r="B84" s="410"/>
      <c r="C84" s="244" t="s">
        <v>428</v>
      </c>
    </row>
    <row r="85" spans="1:3" ht="15.75" thickBot="1" x14ac:dyDescent="0.3">
      <c r="A85" s="420" t="s">
        <v>59</v>
      </c>
      <c r="B85" s="421"/>
      <c r="C85" s="422"/>
    </row>
    <row r="86" spans="1:3" ht="30" customHeight="1" x14ac:dyDescent="0.25">
      <c r="A86" s="438" t="s">
        <v>66</v>
      </c>
      <c r="B86" s="439"/>
      <c r="C86" s="37">
        <v>0</v>
      </c>
    </row>
    <row r="87" spans="1:3" x14ac:dyDescent="0.25">
      <c r="A87" s="402" t="s">
        <v>140</v>
      </c>
      <c r="B87" s="403"/>
      <c r="C87" s="2">
        <v>0</v>
      </c>
    </row>
    <row r="88" spans="1:3" x14ac:dyDescent="0.25">
      <c r="A88" s="380" t="s">
        <v>34</v>
      </c>
      <c r="B88" s="381"/>
      <c r="C88" s="2">
        <f>IFERROR(C86/C87,0)</f>
        <v>0</v>
      </c>
    </row>
    <row r="89" spans="1:3" x14ac:dyDescent="0.25">
      <c r="A89" s="380" t="s">
        <v>9</v>
      </c>
      <c r="B89" s="381"/>
      <c r="C89" s="2"/>
    </row>
    <row r="90" spans="1:3" x14ac:dyDescent="0.25">
      <c r="A90" s="411" t="s">
        <v>36</v>
      </c>
      <c r="B90" s="412"/>
      <c r="C90" s="413"/>
    </row>
    <row r="91" spans="1:3" ht="15.75" thickBot="1" x14ac:dyDescent="0.3">
      <c r="A91" s="414"/>
      <c r="B91" s="415"/>
      <c r="C91" s="416"/>
    </row>
    <row r="92" spans="1:3" ht="24.95" customHeight="1" thickBot="1" x14ac:dyDescent="0.3">
      <c r="A92" s="409" t="s">
        <v>28</v>
      </c>
      <c r="B92" s="410"/>
      <c r="C92" s="244" t="s">
        <v>429</v>
      </c>
    </row>
    <row r="93" spans="1:3" ht="30" customHeight="1" thickBot="1" x14ac:dyDescent="0.3">
      <c r="A93" s="420" t="s">
        <v>60</v>
      </c>
      <c r="B93" s="421"/>
      <c r="C93" s="422"/>
    </row>
    <row r="94" spans="1:3" ht="30" customHeight="1" x14ac:dyDescent="0.25">
      <c r="A94" s="407" t="s">
        <v>141</v>
      </c>
      <c r="B94" s="408"/>
      <c r="C94" s="37">
        <v>0</v>
      </c>
    </row>
    <row r="95" spans="1:3" ht="15" customHeight="1" x14ac:dyDescent="0.25">
      <c r="A95" s="402" t="s">
        <v>35</v>
      </c>
      <c r="B95" s="403"/>
      <c r="C95" s="2">
        <v>0</v>
      </c>
    </row>
    <row r="96" spans="1:3" ht="45" customHeight="1" x14ac:dyDescent="0.25">
      <c r="A96" s="427" t="s">
        <v>113</v>
      </c>
      <c r="B96" s="428"/>
      <c r="C96" s="2">
        <f>IFERROR(C94/C95,0)</f>
        <v>0</v>
      </c>
    </row>
    <row r="97" spans="1:3" x14ac:dyDescent="0.25">
      <c r="A97" s="380" t="s">
        <v>9</v>
      </c>
      <c r="B97" s="381"/>
      <c r="C97" s="2"/>
    </row>
    <row r="98" spans="1:3" x14ac:dyDescent="0.25">
      <c r="A98" s="411" t="s">
        <v>36</v>
      </c>
      <c r="B98" s="412"/>
      <c r="C98" s="413"/>
    </row>
    <row r="99" spans="1:3" ht="15.75" thickBot="1" x14ac:dyDescent="0.3">
      <c r="A99" s="414"/>
      <c r="B99" s="415"/>
      <c r="C99" s="416"/>
    </row>
    <row r="100" spans="1:3" ht="24.95" customHeight="1" thickBot="1" x14ac:dyDescent="0.3">
      <c r="A100" s="409" t="s">
        <v>142</v>
      </c>
      <c r="B100" s="410"/>
      <c r="C100" s="244" t="s">
        <v>430</v>
      </c>
    </row>
    <row r="101" spans="1:3" ht="15" customHeight="1" thickBot="1" x14ac:dyDescent="0.3">
      <c r="A101" s="420" t="s">
        <v>143</v>
      </c>
      <c r="B101" s="421"/>
      <c r="C101" s="422"/>
    </row>
    <row r="102" spans="1:3" ht="30" customHeight="1" x14ac:dyDescent="0.25">
      <c r="A102" s="438" t="s">
        <v>144</v>
      </c>
      <c r="B102" s="439"/>
      <c r="C102" s="37">
        <v>0</v>
      </c>
    </row>
    <row r="103" spans="1:3" x14ac:dyDescent="0.25">
      <c r="A103" s="402" t="s">
        <v>65</v>
      </c>
      <c r="B103" s="403"/>
      <c r="C103" s="2">
        <v>0</v>
      </c>
    </row>
    <row r="104" spans="1:3" x14ac:dyDescent="0.25">
      <c r="A104" s="380" t="s">
        <v>34</v>
      </c>
      <c r="B104" s="381"/>
      <c r="C104" s="2">
        <f>IFERROR(C102/C103,0)</f>
        <v>0</v>
      </c>
    </row>
    <row r="105" spans="1:3" x14ac:dyDescent="0.25">
      <c r="A105" s="380" t="s">
        <v>9</v>
      </c>
      <c r="B105" s="381"/>
      <c r="C105" s="2"/>
    </row>
    <row r="106" spans="1:3" x14ac:dyDescent="0.25">
      <c r="A106" s="411" t="s">
        <v>36</v>
      </c>
      <c r="B106" s="412"/>
      <c r="C106" s="413"/>
    </row>
    <row r="107" spans="1:3" ht="15.75" thickBot="1" x14ac:dyDescent="0.3">
      <c r="A107" s="414"/>
      <c r="B107" s="415"/>
      <c r="C107" s="416"/>
    </row>
    <row r="108" spans="1:3" x14ac:dyDescent="0.25">
      <c r="A108" s="14"/>
      <c r="B108" s="14"/>
      <c r="C108" s="14"/>
    </row>
    <row r="109" spans="1:3" x14ac:dyDescent="0.25">
      <c r="A109" s="14"/>
      <c r="B109" s="14"/>
      <c r="C109" s="14"/>
    </row>
    <row r="110" spans="1:3" x14ac:dyDescent="0.25">
      <c r="A110" s="3" t="s">
        <v>67</v>
      </c>
    </row>
  </sheetData>
  <mergeCells count="92">
    <mergeCell ref="A3:B3"/>
    <mergeCell ref="A11:B11"/>
    <mergeCell ref="A19:B19"/>
    <mergeCell ref="A28:B28"/>
    <mergeCell ref="A36:B36"/>
    <mergeCell ref="A30:B30"/>
    <mergeCell ref="A31:B31"/>
    <mergeCell ref="A32:B32"/>
    <mergeCell ref="A22:B22"/>
    <mergeCell ref="A24:B24"/>
    <mergeCell ref="A25:B25"/>
    <mergeCell ref="A26:C27"/>
    <mergeCell ref="A8:B8"/>
    <mergeCell ref="A9:C10"/>
    <mergeCell ref="A104:B104"/>
    <mergeCell ref="A105:B105"/>
    <mergeCell ref="A106:C107"/>
    <mergeCell ref="A101:C101"/>
    <mergeCell ref="A102:B102"/>
    <mergeCell ref="A103:B103"/>
    <mergeCell ref="A100:B100"/>
    <mergeCell ref="A95:B95"/>
    <mergeCell ref="A96:B96"/>
    <mergeCell ref="A97:B97"/>
    <mergeCell ref="A98:C99"/>
    <mergeCell ref="A79:B79"/>
    <mergeCell ref="A80:C81"/>
    <mergeCell ref="A93:C93"/>
    <mergeCell ref="A94:B94"/>
    <mergeCell ref="A87:B87"/>
    <mergeCell ref="A88:B88"/>
    <mergeCell ref="A90:C91"/>
    <mergeCell ref="A86:B86"/>
    <mergeCell ref="A89:B89"/>
    <mergeCell ref="A84:B84"/>
    <mergeCell ref="A92:B92"/>
    <mergeCell ref="A75:C75"/>
    <mergeCell ref="A76:B76"/>
    <mergeCell ref="A77:B77"/>
    <mergeCell ref="A78:B78"/>
    <mergeCell ref="A74:B74"/>
    <mergeCell ref="A68:B68"/>
    <mergeCell ref="A69:B69"/>
    <mergeCell ref="A70:B70"/>
    <mergeCell ref="A71:B71"/>
    <mergeCell ref="A72:C73"/>
    <mergeCell ref="A60:B60"/>
    <mergeCell ref="A66:C66"/>
    <mergeCell ref="A67:B67"/>
    <mergeCell ref="A52:B52"/>
    <mergeCell ref="A53:B53"/>
    <mergeCell ref="A54:C55"/>
    <mergeCell ref="A62:B62"/>
    <mergeCell ref="A63:C64"/>
    <mergeCell ref="A57:C57"/>
    <mergeCell ref="A58:B58"/>
    <mergeCell ref="A59:B59"/>
    <mergeCell ref="A61:B61"/>
    <mergeCell ref="A56:B56"/>
    <mergeCell ref="A65:B65"/>
    <mergeCell ref="A41:B41"/>
    <mergeCell ref="A51:B51"/>
    <mergeCell ref="A47:B47"/>
    <mergeCell ref="A12:C12"/>
    <mergeCell ref="A13:B13"/>
    <mergeCell ref="A14:B14"/>
    <mergeCell ref="A15:B15"/>
    <mergeCell ref="A16:B16"/>
    <mergeCell ref="A17:C18"/>
    <mergeCell ref="A45:C46"/>
    <mergeCell ref="A49:B49"/>
    <mergeCell ref="A42:B42"/>
    <mergeCell ref="A43:C44"/>
    <mergeCell ref="A23:B23"/>
    <mergeCell ref="A38:B38"/>
    <mergeCell ref="A39:B39"/>
    <mergeCell ref="A1:C2"/>
    <mergeCell ref="A82:C83"/>
    <mergeCell ref="A85:C85"/>
    <mergeCell ref="A4:C4"/>
    <mergeCell ref="A5:B5"/>
    <mergeCell ref="A6:B6"/>
    <mergeCell ref="A7:B7"/>
    <mergeCell ref="A50:B50"/>
    <mergeCell ref="A48:C48"/>
    <mergeCell ref="A20:C20"/>
    <mergeCell ref="A21:B21"/>
    <mergeCell ref="A40:B40"/>
    <mergeCell ref="A33:B33"/>
    <mergeCell ref="A34:C35"/>
    <mergeCell ref="A37:C37"/>
    <mergeCell ref="A29:C29"/>
  </mergeCells>
  <hyperlinks>
    <hyperlink ref="A110" location="Resumen!A7" display="Regresar a &quot;Resumen&quot;" xr:uid="{75911E89-FB85-4E71-BFC6-7CBBD845E27C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BE07CA0-7C59-415C-AFBB-68EAC2C7617E}">
          <x14:formula1>
            <xm:f>Listas!$E$2:$E$3</xm:f>
          </x14:formula1>
          <xm:sqref>C89 C8 C62 C16 C53 C25 C33 C42 C71 C79 C97 C105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D1D2-EA27-49B7-A17F-F167963E20D5}">
  <dimension ref="A1:C39"/>
  <sheetViews>
    <sheetView topLeftCell="A13" zoomScale="115" zoomScaleNormal="115" workbookViewId="0">
      <selection activeCell="A39" sqref="A39"/>
    </sheetView>
  </sheetViews>
  <sheetFormatPr baseColWidth="10" defaultColWidth="11.42578125" defaultRowHeight="15" x14ac:dyDescent="0.25"/>
  <cols>
    <col min="1" max="1" width="35.7109375" customWidth="1"/>
    <col min="2" max="2" width="34.140625" customWidth="1"/>
    <col min="3" max="3" width="15.7109375" customWidth="1"/>
  </cols>
  <sheetData>
    <row r="1" spans="1:3" ht="15.75" thickBot="1" x14ac:dyDescent="0.3">
      <c r="A1" s="388" t="s">
        <v>83</v>
      </c>
      <c r="B1" s="388"/>
      <c r="C1" s="440"/>
    </row>
    <row r="2" spans="1:3" ht="15.75" thickBot="1" x14ac:dyDescent="0.3">
      <c r="A2" s="388"/>
      <c r="B2" s="388"/>
      <c r="C2" s="440"/>
    </row>
    <row r="3" spans="1:3" ht="24.95" customHeight="1" x14ac:dyDescent="0.25">
      <c r="A3" s="443" t="s">
        <v>145</v>
      </c>
      <c r="B3" s="444"/>
      <c r="C3" s="245" t="s">
        <v>431</v>
      </c>
    </row>
    <row r="4" spans="1:3" ht="40.15" customHeight="1" thickBot="1" x14ac:dyDescent="0.3">
      <c r="A4" s="441" t="s">
        <v>146</v>
      </c>
      <c r="B4" s="441"/>
      <c r="C4" s="442"/>
    </row>
    <row r="5" spans="1:3" ht="30" customHeight="1" x14ac:dyDescent="0.25">
      <c r="A5" s="423" t="s">
        <v>147</v>
      </c>
      <c r="B5" s="424"/>
      <c r="C5" s="37"/>
    </row>
    <row r="6" spans="1:3" ht="30" customHeight="1" x14ac:dyDescent="0.25">
      <c r="A6" s="425" t="s">
        <v>148</v>
      </c>
      <c r="B6" s="426"/>
      <c r="C6" s="2"/>
    </row>
    <row r="7" spans="1:3" ht="22.15" customHeight="1" x14ac:dyDescent="0.25">
      <c r="A7" s="380" t="s">
        <v>34</v>
      </c>
      <c r="B7" s="381"/>
      <c r="C7" s="2">
        <f>IFERROR(C5/C6,0)</f>
        <v>0</v>
      </c>
    </row>
    <row r="8" spans="1:3" ht="15" customHeight="1" x14ac:dyDescent="0.25">
      <c r="A8" s="380" t="s">
        <v>9</v>
      </c>
      <c r="B8" s="381"/>
      <c r="C8" s="2"/>
    </row>
    <row r="9" spans="1:3" x14ac:dyDescent="0.25">
      <c r="A9" s="411" t="s">
        <v>36</v>
      </c>
      <c r="B9" s="412"/>
      <c r="C9" s="413"/>
    </row>
    <row r="10" spans="1:3" ht="15.75" thickBot="1" x14ac:dyDescent="0.3">
      <c r="A10" s="414"/>
      <c r="B10" s="415"/>
      <c r="C10" s="416"/>
    </row>
    <row r="11" spans="1:3" ht="15" customHeight="1" thickBot="1" x14ac:dyDescent="0.3">
      <c r="A11" s="388" t="s">
        <v>20</v>
      </c>
      <c r="B11" s="388"/>
      <c r="C11" s="388"/>
    </row>
    <row r="12" spans="1:3" ht="15" customHeight="1" thickBot="1" x14ac:dyDescent="0.3">
      <c r="A12" s="388"/>
      <c r="B12" s="388"/>
      <c r="C12" s="388"/>
    </row>
    <row r="13" spans="1:3" ht="24.95" customHeight="1" thickBot="1" x14ac:dyDescent="0.3">
      <c r="A13" s="409" t="s">
        <v>21</v>
      </c>
      <c r="B13" s="410"/>
      <c r="C13" s="244" t="s">
        <v>432</v>
      </c>
    </row>
    <row r="14" spans="1:3" ht="30" customHeight="1" thickBot="1" x14ac:dyDescent="0.3">
      <c r="A14" s="420" t="s">
        <v>58</v>
      </c>
      <c r="B14" s="421"/>
      <c r="C14" s="422"/>
    </row>
    <row r="15" spans="1:3" ht="30" customHeight="1" x14ac:dyDescent="0.25">
      <c r="A15" s="423" t="s">
        <v>73</v>
      </c>
      <c r="B15" s="424"/>
      <c r="C15" s="37"/>
    </row>
    <row r="16" spans="1:3" ht="30" customHeight="1" x14ac:dyDescent="0.25">
      <c r="A16" s="425" t="s">
        <v>74</v>
      </c>
      <c r="B16" s="426"/>
      <c r="C16" s="2"/>
    </row>
    <row r="17" spans="1:3" ht="22.15" customHeight="1" x14ac:dyDescent="0.25">
      <c r="A17" s="380" t="s">
        <v>34</v>
      </c>
      <c r="B17" s="381"/>
      <c r="C17" s="2">
        <f>IFERROR(C15/C16,0)</f>
        <v>0</v>
      </c>
    </row>
    <row r="18" spans="1:3" x14ac:dyDescent="0.25">
      <c r="A18" s="380" t="s">
        <v>9</v>
      </c>
      <c r="B18" s="381"/>
      <c r="C18" s="2"/>
    </row>
    <row r="19" spans="1:3" ht="15" customHeight="1" x14ac:dyDescent="0.25">
      <c r="A19" s="411" t="s">
        <v>36</v>
      </c>
      <c r="B19" s="412"/>
      <c r="C19" s="413"/>
    </row>
    <row r="20" spans="1:3" ht="27.75" customHeight="1" thickBot="1" x14ac:dyDescent="0.3">
      <c r="A20" s="414"/>
      <c r="B20" s="415"/>
      <c r="C20" s="416"/>
    </row>
    <row r="21" spans="1:3" ht="24.95" customHeight="1" thickBot="1" x14ac:dyDescent="0.3">
      <c r="A21" s="409" t="s">
        <v>149</v>
      </c>
      <c r="B21" s="410"/>
      <c r="C21" s="244" t="s">
        <v>433</v>
      </c>
    </row>
    <row r="22" spans="1:3" ht="30" customHeight="1" thickBot="1" x14ac:dyDescent="0.3">
      <c r="A22" s="420" t="s">
        <v>150</v>
      </c>
      <c r="B22" s="421"/>
      <c r="C22" s="422"/>
    </row>
    <row r="23" spans="1:3" x14ac:dyDescent="0.25">
      <c r="A23" s="423" t="s">
        <v>151</v>
      </c>
      <c r="B23" s="424"/>
      <c r="C23" s="37"/>
    </row>
    <row r="24" spans="1:3" ht="30" customHeight="1" x14ac:dyDescent="0.25">
      <c r="A24" s="402" t="s">
        <v>152</v>
      </c>
      <c r="B24" s="403"/>
      <c r="C24" s="2"/>
    </row>
    <row r="25" spans="1:3" x14ac:dyDescent="0.25">
      <c r="A25" s="380" t="s">
        <v>34</v>
      </c>
      <c r="B25" s="381"/>
      <c r="C25" s="2">
        <f>IFERROR(C23/C24,0)</f>
        <v>0</v>
      </c>
    </row>
    <row r="26" spans="1:3" x14ac:dyDescent="0.25">
      <c r="A26" s="380" t="s">
        <v>9</v>
      </c>
      <c r="B26" s="381"/>
      <c r="C26" s="2"/>
    </row>
    <row r="27" spans="1:3" x14ac:dyDescent="0.25">
      <c r="A27" s="411" t="s">
        <v>36</v>
      </c>
      <c r="B27" s="412"/>
      <c r="C27" s="413"/>
    </row>
    <row r="28" spans="1:3" ht="15.75" thickBot="1" x14ac:dyDescent="0.3">
      <c r="A28" s="414"/>
      <c r="B28" s="415"/>
      <c r="C28" s="416"/>
    </row>
    <row r="29" spans="1:3" ht="24.95" customHeight="1" thickBot="1" x14ac:dyDescent="0.3">
      <c r="A29" s="409" t="s">
        <v>153</v>
      </c>
      <c r="B29" s="410"/>
      <c r="C29" s="244" t="s">
        <v>434</v>
      </c>
    </row>
    <row r="30" spans="1:3" ht="30" customHeight="1" thickBot="1" x14ac:dyDescent="0.3">
      <c r="A30" s="420" t="s">
        <v>154</v>
      </c>
      <c r="B30" s="421"/>
      <c r="C30" s="422"/>
    </row>
    <row r="31" spans="1:3" x14ac:dyDescent="0.25">
      <c r="A31" s="423" t="s">
        <v>155</v>
      </c>
      <c r="B31" s="424"/>
      <c r="C31" s="37">
        <v>0</v>
      </c>
    </row>
    <row r="32" spans="1:3" ht="15" customHeight="1" x14ac:dyDescent="0.25">
      <c r="A32" s="402" t="s">
        <v>156</v>
      </c>
      <c r="B32" s="403"/>
      <c r="C32" s="2">
        <v>0</v>
      </c>
    </row>
    <row r="33" spans="1:3" x14ac:dyDescent="0.25">
      <c r="A33" s="380" t="s">
        <v>34</v>
      </c>
      <c r="B33" s="381"/>
      <c r="C33" s="2">
        <f>IFERROR(C31/C32,0)</f>
        <v>0</v>
      </c>
    </row>
    <row r="34" spans="1:3" x14ac:dyDescent="0.25">
      <c r="A34" s="380" t="s">
        <v>9</v>
      </c>
      <c r="B34" s="381"/>
      <c r="C34" s="2"/>
    </row>
    <row r="35" spans="1:3" x14ac:dyDescent="0.25">
      <c r="A35" s="411" t="s">
        <v>36</v>
      </c>
      <c r="B35" s="412"/>
      <c r="C35" s="413"/>
    </row>
    <row r="36" spans="1:3" ht="15.75" thickBot="1" x14ac:dyDescent="0.3">
      <c r="A36" s="414"/>
      <c r="B36" s="415"/>
      <c r="C36" s="416"/>
    </row>
    <row r="37" spans="1:3" x14ac:dyDescent="0.25">
      <c r="A37" s="14"/>
      <c r="B37" s="14"/>
      <c r="C37" s="14"/>
    </row>
    <row r="38" spans="1:3" x14ac:dyDescent="0.25">
      <c r="A38" s="14"/>
      <c r="B38" s="14"/>
      <c r="C38" s="14"/>
    </row>
    <row r="39" spans="1:3" x14ac:dyDescent="0.25">
      <c r="A39" s="3" t="s">
        <v>67</v>
      </c>
    </row>
  </sheetData>
  <mergeCells count="30">
    <mergeCell ref="A5:B5"/>
    <mergeCell ref="A6:B6"/>
    <mergeCell ref="A7:B7"/>
    <mergeCell ref="A1:C2"/>
    <mergeCell ref="A4:C4"/>
    <mergeCell ref="A3:B3"/>
    <mergeCell ref="A8:B8"/>
    <mergeCell ref="A9:C10"/>
    <mergeCell ref="A11:C12"/>
    <mergeCell ref="A25:B25"/>
    <mergeCell ref="A19:C20"/>
    <mergeCell ref="A18:B18"/>
    <mergeCell ref="A14:C14"/>
    <mergeCell ref="A15:B15"/>
    <mergeCell ref="A16:B16"/>
    <mergeCell ref="A17:B17"/>
    <mergeCell ref="A13:B13"/>
    <mergeCell ref="A21:B21"/>
    <mergeCell ref="A26:B26"/>
    <mergeCell ref="A27:C28"/>
    <mergeCell ref="A22:C22"/>
    <mergeCell ref="A23:B23"/>
    <mergeCell ref="A24:B24"/>
    <mergeCell ref="A29:B29"/>
    <mergeCell ref="A33:B33"/>
    <mergeCell ref="A34:B34"/>
    <mergeCell ref="A35:C36"/>
    <mergeCell ref="A30:C30"/>
    <mergeCell ref="A31:B31"/>
    <mergeCell ref="A32:B32"/>
  </mergeCells>
  <hyperlinks>
    <hyperlink ref="A39" location="Resumen!A29" display="Regresar a &quot;Resumen&quot;" xr:uid="{8181FE3A-BA0E-4DFA-A4E0-151B7375C0B4}"/>
  </hyperlink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9C95032-6CC1-43E6-BB92-C97DDB972EF0}">
          <x14:formula1>
            <xm:f>Listas!$E$2:$E$3</xm:f>
          </x14:formula1>
          <xm:sqref>C8 C26 C18 C34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927E1-1804-425D-8892-ED421715552A}">
  <dimension ref="A1:C175"/>
  <sheetViews>
    <sheetView topLeftCell="A151" zoomScale="115" zoomScaleNormal="115" workbookViewId="0">
      <selection activeCell="A137" sqref="A137:B137"/>
    </sheetView>
  </sheetViews>
  <sheetFormatPr baseColWidth="10" defaultColWidth="11.42578125" defaultRowHeight="15" x14ac:dyDescent="0.25"/>
  <cols>
    <col min="1" max="1" width="35.7109375" customWidth="1"/>
    <col min="2" max="2" width="34.140625" customWidth="1"/>
    <col min="3" max="3" width="15.7109375" customWidth="1"/>
  </cols>
  <sheetData>
    <row r="1" spans="1:3" ht="15.75" thickBot="1" x14ac:dyDescent="0.3">
      <c r="A1" s="445" t="s">
        <v>502</v>
      </c>
      <c r="B1" s="388"/>
      <c r="C1" s="388"/>
    </row>
    <row r="2" spans="1:3" ht="15.75" thickBot="1" x14ac:dyDescent="0.3">
      <c r="A2" s="388"/>
      <c r="B2" s="388"/>
      <c r="C2" s="388"/>
    </row>
    <row r="3" spans="1:3" ht="24.95" customHeight="1" thickBot="1" x14ac:dyDescent="0.3">
      <c r="A3" s="409" t="s">
        <v>506</v>
      </c>
      <c r="B3" s="410"/>
      <c r="C3" s="244" t="s">
        <v>505</v>
      </c>
    </row>
    <row r="4" spans="1:3" ht="28.15" customHeight="1" thickBot="1" x14ac:dyDescent="0.3">
      <c r="A4" s="420" t="s">
        <v>157</v>
      </c>
      <c r="B4" s="421"/>
      <c r="C4" s="422"/>
    </row>
    <row r="5" spans="1:3" ht="30" customHeight="1" x14ac:dyDescent="0.25">
      <c r="A5" s="423" t="s">
        <v>158</v>
      </c>
      <c r="B5" s="424"/>
      <c r="C5" s="37"/>
    </row>
    <row r="6" spans="1:3" ht="30" customHeight="1" x14ac:dyDescent="0.25">
      <c r="A6" s="425" t="s">
        <v>159</v>
      </c>
      <c r="B6" s="426"/>
      <c r="C6" s="2"/>
    </row>
    <row r="7" spans="1:3" ht="22.15" customHeight="1" x14ac:dyDescent="0.25">
      <c r="A7" s="380" t="s">
        <v>34</v>
      </c>
      <c r="B7" s="381"/>
      <c r="C7" s="2">
        <f>IFERROR(C5/C6,0)</f>
        <v>0</v>
      </c>
    </row>
    <row r="8" spans="1:3" ht="15" customHeight="1" x14ac:dyDescent="0.25">
      <c r="A8" s="380" t="s">
        <v>9</v>
      </c>
      <c r="B8" s="381"/>
      <c r="C8" s="2"/>
    </row>
    <row r="9" spans="1:3" x14ac:dyDescent="0.25">
      <c r="A9" s="411" t="s">
        <v>525</v>
      </c>
      <c r="B9" s="412"/>
      <c r="C9" s="413"/>
    </row>
    <row r="10" spans="1:3" ht="51.75" customHeight="1" thickBot="1" x14ac:dyDescent="0.3">
      <c r="A10" s="414"/>
      <c r="B10" s="415"/>
      <c r="C10" s="416"/>
    </row>
    <row r="11" spans="1:3" ht="24.95" customHeight="1" thickBot="1" x14ac:dyDescent="0.3">
      <c r="A11" s="409" t="s">
        <v>400</v>
      </c>
      <c r="B11" s="410"/>
      <c r="C11" s="244" t="s">
        <v>435</v>
      </c>
    </row>
    <row r="12" spans="1:3" ht="28.15" customHeight="1" thickBot="1" x14ac:dyDescent="0.3">
      <c r="A12" s="420" t="s">
        <v>160</v>
      </c>
      <c r="B12" s="421"/>
      <c r="C12" s="422"/>
    </row>
    <row r="13" spans="1:3" ht="15" customHeight="1" x14ac:dyDescent="0.25">
      <c r="A13" s="423" t="s">
        <v>161</v>
      </c>
      <c r="B13" s="424"/>
      <c r="C13" s="37"/>
    </row>
    <row r="14" spans="1:3" ht="30" customHeight="1" x14ac:dyDescent="0.25">
      <c r="A14" s="425" t="s">
        <v>162</v>
      </c>
      <c r="B14" s="426"/>
      <c r="C14" s="2"/>
    </row>
    <row r="15" spans="1:3" s="15" customFormat="1" ht="19.899999999999999" customHeight="1" x14ac:dyDescent="0.25">
      <c r="A15" s="427" t="s">
        <v>34</v>
      </c>
      <c r="B15" s="428"/>
      <c r="C15" s="34">
        <f>IFERROR(C13/C14,0)</f>
        <v>0</v>
      </c>
    </row>
    <row r="16" spans="1:3" ht="15" customHeight="1" x14ac:dyDescent="0.25">
      <c r="A16" s="380" t="s">
        <v>9</v>
      </c>
      <c r="B16" s="381"/>
      <c r="C16" s="2"/>
    </row>
    <row r="17" spans="1:3" x14ac:dyDescent="0.25">
      <c r="A17" s="411" t="s">
        <v>521</v>
      </c>
      <c r="B17" s="412"/>
      <c r="C17" s="413"/>
    </row>
    <row r="18" spans="1:3" ht="24" customHeight="1" thickBot="1" x14ac:dyDescent="0.3">
      <c r="A18" s="414"/>
      <c r="B18" s="415"/>
      <c r="C18" s="416"/>
    </row>
    <row r="19" spans="1:3" ht="24.95" customHeight="1" thickBot="1" x14ac:dyDescent="0.3">
      <c r="A19" s="409" t="s">
        <v>163</v>
      </c>
      <c r="B19" s="410"/>
      <c r="C19" s="244" t="s">
        <v>436</v>
      </c>
    </row>
    <row r="20" spans="1:3" ht="28.15" customHeight="1" thickBot="1" x14ac:dyDescent="0.3">
      <c r="A20" s="420" t="s">
        <v>164</v>
      </c>
      <c r="B20" s="421"/>
      <c r="C20" s="422"/>
    </row>
    <row r="21" spans="1:3" ht="24.95" customHeight="1" x14ac:dyDescent="0.25">
      <c r="A21" s="423" t="s">
        <v>165</v>
      </c>
      <c r="B21" s="424"/>
      <c r="C21" s="37"/>
    </row>
    <row r="22" spans="1:3" ht="15" customHeight="1" x14ac:dyDescent="0.25">
      <c r="A22" s="425" t="s">
        <v>166</v>
      </c>
      <c r="B22" s="426"/>
      <c r="C22" s="2"/>
    </row>
    <row r="23" spans="1:3" s="15" customFormat="1" ht="19.899999999999999" customHeight="1" x14ac:dyDescent="0.25">
      <c r="A23" s="427" t="s">
        <v>34</v>
      </c>
      <c r="B23" s="428"/>
      <c r="C23" s="34">
        <f>IFERROR(C21/C22,0)</f>
        <v>0</v>
      </c>
    </row>
    <row r="24" spans="1:3" ht="15" customHeight="1" x14ac:dyDescent="0.25">
      <c r="A24" s="380" t="s">
        <v>9</v>
      </c>
      <c r="B24" s="381"/>
      <c r="C24" s="2"/>
    </row>
    <row r="25" spans="1:3" ht="27" customHeight="1" x14ac:dyDescent="0.25">
      <c r="A25" s="411" t="s">
        <v>521</v>
      </c>
      <c r="B25" s="412"/>
      <c r="C25" s="413"/>
    </row>
    <row r="26" spans="1:3" ht="27" customHeight="1" thickBot="1" x14ac:dyDescent="0.3">
      <c r="A26" s="414"/>
      <c r="B26" s="415"/>
      <c r="C26" s="416"/>
    </row>
    <row r="27" spans="1:3" ht="15" customHeight="1" thickBot="1" x14ac:dyDescent="0.3">
      <c r="A27" s="445" t="s">
        <v>504</v>
      </c>
      <c r="B27" s="388"/>
      <c r="C27" s="388"/>
    </row>
    <row r="28" spans="1:3" ht="15" customHeight="1" thickBot="1" x14ac:dyDescent="0.3">
      <c r="A28" s="388"/>
      <c r="B28" s="388"/>
      <c r="C28" s="388"/>
    </row>
    <row r="29" spans="1:3" ht="24.95" customHeight="1" thickBot="1" x14ac:dyDescent="0.3">
      <c r="A29" s="409" t="s">
        <v>167</v>
      </c>
      <c r="B29" s="410"/>
      <c r="C29" s="244" t="s">
        <v>437</v>
      </c>
    </row>
    <row r="30" spans="1:3" ht="30" customHeight="1" thickBot="1" x14ac:dyDescent="0.3">
      <c r="A30" s="420" t="s">
        <v>168</v>
      </c>
      <c r="B30" s="421"/>
      <c r="C30" s="422"/>
    </row>
    <row r="31" spans="1:3" ht="30" customHeight="1" x14ac:dyDescent="0.25">
      <c r="A31" s="407" t="s">
        <v>370</v>
      </c>
      <c r="B31" s="408"/>
      <c r="C31" s="37"/>
    </row>
    <row r="32" spans="1:3" ht="15" customHeight="1" x14ac:dyDescent="0.25">
      <c r="A32" s="402" t="s">
        <v>371</v>
      </c>
      <c r="B32" s="403"/>
      <c r="C32" s="2"/>
    </row>
    <row r="33" spans="1:3" ht="19.899999999999999" customHeight="1" x14ac:dyDescent="0.25">
      <c r="A33" s="427" t="s">
        <v>34</v>
      </c>
      <c r="B33" s="428"/>
      <c r="C33" s="2">
        <f>IFERROR(C31/C32,0)</f>
        <v>0</v>
      </c>
    </row>
    <row r="34" spans="1:3" x14ac:dyDescent="0.25">
      <c r="A34" s="380" t="s">
        <v>9</v>
      </c>
      <c r="B34" s="381"/>
      <c r="C34" s="2"/>
    </row>
    <row r="35" spans="1:3" ht="15" customHeight="1" x14ac:dyDescent="0.25">
      <c r="A35" s="411" t="s">
        <v>521</v>
      </c>
      <c r="B35" s="412"/>
      <c r="C35" s="413"/>
    </row>
    <row r="36" spans="1:3" ht="26.25" customHeight="1" thickBot="1" x14ac:dyDescent="0.3">
      <c r="A36" s="414"/>
      <c r="B36" s="415"/>
      <c r="C36" s="416"/>
    </row>
    <row r="37" spans="1:3" ht="24.95" customHeight="1" thickBot="1" x14ac:dyDescent="0.3">
      <c r="A37" s="409" t="s">
        <v>169</v>
      </c>
      <c r="B37" s="410"/>
      <c r="C37" s="244" t="s">
        <v>438</v>
      </c>
    </row>
    <row r="38" spans="1:3" ht="30" customHeight="1" thickBot="1" x14ac:dyDescent="0.3">
      <c r="A38" s="420" t="s">
        <v>510</v>
      </c>
      <c r="B38" s="421"/>
      <c r="C38" s="422"/>
    </row>
    <row r="39" spans="1:3" ht="30" customHeight="1" x14ac:dyDescent="0.25">
      <c r="A39" s="407" t="s">
        <v>372</v>
      </c>
      <c r="B39" s="408"/>
      <c r="C39" s="37"/>
    </row>
    <row r="40" spans="1:3" ht="27" customHeight="1" x14ac:dyDescent="0.25">
      <c r="A40" s="446" t="s">
        <v>373</v>
      </c>
      <c r="B40" s="447"/>
      <c r="C40" s="2"/>
    </row>
    <row r="41" spans="1:3" ht="19.899999999999999" customHeight="1" x14ac:dyDescent="0.25">
      <c r="A41" s="427" t="s">
        <v>34</v>
      </c>
      <c r="B41" s="428"/>
      <c r="C41" s="2">
        <f>IFERROR(C39/C40,0)</f>
        <v>0</v>
      </c>
    </row>
    <row r="42" spans="1:3" x14ac:dyDescent="0.25">
      <c r="A42" s="380" t="s">
        <v>9</v>
      </c>
      <c r="B42" s="381"/>
      <c r="C42" s="2"/>
    </row>
    <row r="43" spans="1:3" ht="15" customHeight="1" x14ac:dyDescent="0.25">
      <c r="A43" s="411" t="s">
        <v>521</v>
      </c>
      <c r="B43" s="412"/>
      <c r="C43" s="413"/>
    </row>
    <row r="44" spans="1:3" ht="15" customHeight="1" thickBot="1" x14ac:dyDescent="0.3">
      <c r="A44" s="414"/>
      <c r="B44" s="415"/>
      <c r="C44" s="416"/>
    </row>
    <row r="45" spans="1:3" ht="15" customHeight="1" x14ac:dyDescent="0.25">
      <c r="A45" s="445" t="s">
        <v>500</v>
      </c>
      <c r="B45" s="389"/>
      <c r="C45" s="390"/>
    </row>
    <row r="46" spans="1:3" ht="15" customHeight="1" thickBot="1" x14ac:dyDescent="0.3">
      <c r="A46" s="391"/>
      <c r="B46" s="392"/>
      <c r="C46" s="393"/>
    </row>
    <row r="47" spans="1:3" ht="24.95" customHeight="1" thickBot="1" x14ac:dyDescent="0.3">
      <c r="A47" s="409" t="s">
        <v>170</v>
      </c>
      <c r="B47" s="410"/>
      <c r="C47" s="244" t="s">
        <v>439</v>
      </c>
    </row>
    <row r="48" spans="1:3" ht="30" customHeight="1" thickBot="1" x14ac:dyDescent="0.3">
      <c r="A48" s="420" t="s">
        <v>171</v>
      </c>
      <c r="B48" s="421"/>
      <c r="C48" s="422"/>
    </row>
    <row r="49" spans="1:3" ht="30" customHeight="1" x14ac:dyDescent="0.25">
      <c r="A49" s="423" t="s">
        <v>172</v>
      </c>
      <c r="B49" s="424"/>
      <c r="C49" s="37"/>
    </row>
    <row r="50" spans="1:3" x14ac:dyDescent="0.25">
      <c r="A50" s="402" t="s">
        <v>173</v>
      </c>
      <c r="B50" s="403"/>
      <c r="C50" s="2"/>
    </row>
    <row r="51" spans="1:3" x14ac:dyDescent="0.25">
      <c r="A51" s="380" t="s">
        <v>69</v>
      </c>
      <c r="B51" s="381"/>
      <c r="C51" s="2">
        <f>IFERROR((1-(C49/C50)),0)</f>
        <v>0</v>
      </c>
    </row>
    <row r="52" spans="1:3" x14ac:dyDescent="0.25">
      <c r="A52" s="380" t="s">
        <v>9</v>
      </c>
      <c r="B52" s="381"/>
      <c r="C52" s="2"/>
    </row>
    <row r="53" spans="1:3" x14ac:dyDescent="0.25">
      <c r="A53" s="411" t="s">
        <v>521</v>
      </c>
      <c r="B53" s="412"/>
      <c r="C53" s="413"/>
    </row>
    <row r="54" spans="1:3" ht="25.5" customHeight="1" thickBot="1" x14ac:dyDescent="0.3">
      <c r="A54" s="414"/>
      <c r="B54" s="415"/>
      <c r="C54" s="416"/>
    </row>
    <row r="55" spans="1:3" ht="24.95" customHeight="1" thickBot="1" x14ac:dyDescent="0.3">
      <c r="A55" s="409" t="s">
        <v>174</v>
      </c>
      <c r="B55" s="410"/>
      <c r="C55" s="244" t="s">
        <v>440</v>
      </c>
    </row>
    <row r="56" spans="1:3" ht="30" customHeight="1" thickBot="1" x14ac:dyDescent="0.3">
      <c r="A56" s="420" t="s">
        <v>175</v>
      </c>
      <c r="B56" s="421"/>
      <c r="C56" s="422"/>
    </row>
    <row r="57" spans="1:3" ht="30" customHeight="1" x14ac:dyDescent="0.25">
      <c r="A57" s="407" t="s">
        <v>374</v>
      </c>
      <c r="B57" s="408"/>
      <c r="C57" s="37"/>
    </row>
    <row r="58" spans="1:3" x14ac:dyDescent="0.25">
      <c r="A58" s="402" t="s">
        <v>375</v>
      </c>
      <c r="B58" s="403"/>
      <c r="C58" s="2"/>
    </row>
    <row r="59" spans="1:3" x14ac:dyDescent="0.25">
      <c r="A59" s="427" t="s">
        <v>34</v>
      </c>
      <c r="B59" s="428"/>
      <c r="C59" s="2">
        <f>IFERROR(C57/C58,0)</f>
        <v>0</v>
      </c>
    </row>
    <row r="60" spans="1:3" x14ac:dyDescent="0.25">
      <c r="A60" s="380" t="s">
        <v>9</v>
      </c>
      <c r="B60" s="381"/>
      <c r="C60" s="2"/>
    </row>
    <row r="61" spans="1:3" x14ac:dyDescent="0.25">
      <c r="A61" s="411" t="s">
        <v>521</v>
      </c>
      <c r="B61" s="412"/>
      <c r="C61" s="413"/>
    </row>
    <row r="62" spans="1:3" ht="25.5" customHeight="1" thickBot="1" x14ac:dyDescent="0.3">
      <c r="A62" s="414"/>
      <c r="B62" s="415"/>
      <c r="C62" s="416"/>
    </row>
    <row r="63" spans="1:3" ht="24.95" customHeight="1" thickBot="1" x14ac:dyDescent="0.3">
      <c r="A63" s="409" t="s">
        <v>176</v>
      </c>
      <c r="B63" s="410"/>
      <c r="C63" s="244" t="s">
        <v>441</v>
      </c>
    </row>
    <row r="64" spans="1:3" ht="30" customHeight="1" thickBot="1" x14ac:dyDescent="0.3">
      <c r="A64" s="420" t="s">
        <v>177</v>
      </c>
      <c r="B64" s="421"/>
      <c r="C64" s="422"/>
    </row>
    <row r="65" spans="1:3" ht="30" customHeight="1" x14ac:dyDescent="0.25">
      <c r="A65" s="407" t="s">
        <v>376</v>
      </c>
      <c r="B65" s="408"/>
      <c r="C65" s="37"/>
    </row>
    <row r="66" spans="1:3" ht="30" customHeight="1" x14ac:dyDescent="0.25">
      <c r="A66" s="402" t="s">
        <v>377</v>
      </c>
      <c r="B66" s="403"/>
      <c r="C66" s="2"/>
    </row>
    <row r="67" spans="1:3" x14ac:dyDescent="0.25">
      <c r="A67" s="380" t="s">
        <v>34</v>
      </c>
      <c r="B67" s="381"/>
      <c r="C67" s="2">
        <f>IFERROR(C65/C66,0)</f>
        <v>0</v>
      </c>
    </row>
    <row r="68" spans="1:3" x14ac:dyDescent="0.25">
      <c r="A68" s="380" t="s">
        <v>9</v>
      </c>
      <c r="B68" s="381"/>
      <c r="C68" s="2"/>
    </row>
    <row r="69" spans="1:3" x14ac:dyDescent="0.25">
      <c r="A69" s="411" t="s">
        <v>521</v>
      </c>
      <c r="B69" s="412"/>
      <c r="C69" s="413"/>
    </row>
    <row r="70" spans="1:3" ht="26.25" customHeight="1" thickBot="1" x14ac:dyDescent="0.3">
      <c r="A70" s="414"/>
      <c r="B70" s="415"/>
      <c r="C70" s="416"/>
    </row>
    <row r="71" spans="1:3" ht="24.95" customHeight="1" thickBot="1" x14ac:dyDescent="0.3">
      <c r="A71" s="409" t="s">
        <v>178</v>
      </c>
      <c r="B71" s="410"/>
      <c r="C71" s="244" t="s">
        <v>442</v>
      </c>
    </row>
    <row r="72" spans="1:3" ht="30" customHeight="1" thickBot="1" x14ac:dyDescent="0.3">
      <c r="A72" s="420" t="s">
        <v>179</v>
      </c>
      <c r="B72" s="421"/>
      <c r="C72" s="422"/>
    </row>
    <row r="73" spans="1:3" ht="30" customHeight="1" x14ac:dyDescent="0.25">
      <c r="A73" s="407" t="s">
        <v>180</v>
      </c>
      <c r="B73" s="408"/>
      <c r="C73" s="37"/>
    </row>
    <row r="74" spans="1:3" ht="30" customHeight="1" x14ac:dyDescent="0.25">
      <c r="A74" s="402" t="s">
        <v>181</v>
      </c>
      <c r="B74" s="403"/>
      <c r="C74" s="2"/>
    </row>
    <row r="75" spans="1:3" x14ac:dyDescent="0.25">
      <c r="A75" s="380" t="s">
        <v>34</v>
      </c>
      <c r="B75" s="381"/>
      <c r="C75" s="2">
        <f>IFERROR(C73/C74,0)</f>
        <v>0</v>
      </c>
    </row>
    <row r="76" spans="1:3" x14ac:dyDescent="0.25">
      <c r="A76" s="380" t="s">
        <v>9</v>
      </c>
      <c r="B76" s="381"/>
      <c r="C76" s="2"/>
    </row>
    <row r="77" spans="1:3" x14ac:dyDescent="0.25">
      <c r="A77" s="411" t="s">
        <v>521</v>
      </c>
      <c r="B77" s="412"/>
      <c r="C77" s="413"/>
    </row>
    <row r="78" spans="1:3" ht="15.75" thickBot="1" x14ac:dyDescent="0.3">
      <c r="A78" s="414"/>
      <c r="B78" s="415"/>
      <c r="C78" s="416"/>
    </row>
    <row r="79" spans="1:3" ht="24.95" customHeight="1" thickBot="1" x14ac:dyDescent="0.3">
      <c r="A79" s="409" t="s">
        <v>378</v>
      </c>
      <c r="B79" s="410"/>
      <c r="C79" s="244" t="s">
        <v>443</v>
      </c>
    </row>
    <row r="80" spans="1:3" ht="30" customHeight="1" thickBot="1" x14ac:dyDescent="0.3">
      <c r="A80" s="420" t="s">
        <v>182</v>
      </c>
      <c r="B80" s="421"/>
      <c r="C80" s="422"/>
    </row>
    <row r="81" spans="1:3" ht="15" customHeight="1" x14ac:dyDescent="0.25">
      <c r="A81" s="423" t="s">
        <v>183</v>
      </c>
      <c r="B81" s="424"/>
      <c r="C81" s="37"/>
    </row>
    <row r="82" spans="1:3" ht="30" customHeight="1" x14ac:dyDescent="0.25">
      <c r="A82" s="402" t="s">
        <v>184</v>
      </c>
      <c r="B82" s="403"/>
      <c r="C82" s="34"/>
    </row>
    <row r="83" spans="1:3" x14ac:dyDescent="0.25">
      <c r="A83" s="380" t="s">
        <v>34</v>
      </c>
      <c r="B83" s="381"/>
      <c r="C83" s="2">
        <f>IFERROR(C81/C82,0)</f>
        <v>0</v>
      </c>
    </row>
    <row r="84" spans="1:3" x14ac:dyDescent="0.25">
      <c r="A84" s="380" t="s">
        <v>9</v>
      </c>
      <c r="B84" s="381"/>
      <c r="C84" s="2"/>
    </row>
    <row r="85" spans="1:3" x14ac:dyDescent="0.25">
      <c r="A85" s="411" t="s">
        <v>36</v>
      </c>
      <c r="B85" s="412"/>
      <c r="C85" s="413"/>
    </row>
    <row r="86" spans="1:3" ht="15.75" thickBot="1" x14ac:dyDescent="0.3">
      <c r="A86" s="414"/>
      <c r="B86" s="415"/>
      <c r="C86" s="416"/>
    </row>
    <row r="87" spans="1:3" ht="24.95" customHeight="1" thickBot="1" x14ac:dyDescent="0.3">
      <c r="A87" s="409" t="s">
        <v>185</v>
      </c>
      <c r="B87" s="410"/>
      <c r="C87" s="244" t="s">
        <v>444</v>
      </c>
    </row>
    <row r="88" spans="1:3" ht="30" customHeight="1" thickBot="1" x14ac:dyDescent="0.3">
      <c r="A88" s="420" t="s">
        <v>186</v>
      </c>
      <c r="B88" s="421"/>
      <c r="C88" s="422"/>
    </row>
    <row r="89" spans="1:3" ht="30" customHeight="1" x14ac:dyDescent="0.25">
      <c r="A89" s="423" t="s">
        <v>187</v>
      </c>
      <c r="B89" s="424"/>
      <c r="C89" s="37"/>
    </row>
    <row r="90" spans="1:3" ht="30" customHeight="1" x14ac:dyDescent="0.25">
      <c r="A90" s="402" t="s">
        <v>188</v>
      </c>
      <c r="B90" s="403"/>
      <c r="C90" s="34"/>
    </row>
    <row r="91" spans="1:3" x14ac:dyDescent="0.25">
      <c r="A91" s="380" t="s">
        <v>34</v>
      </c>
      <c r="B91" s="381"/>
      <c r="C91" s="2">
        <f>IFERROR(C89/C90,0)</f>
        <v>0</v>
      </c>
    </row>
    <row r="92" spans="1:3" x14ac:dyDescent="0.25">
      <c r="A92" s="380" t="s">
        <v>9</v>
      </c>
      <c r="B92" s="381"/>
      <c r="C92" s="2"/>
    </row>
    <row r="93" spans="1:3" x14ac:dyDescent="0.25">
      <c r="A93" s="411" t="s">
        <v>36</v>
      </c>
      <c r="B93" s="412"/>
      <c r="C93" s="413"/>
    </row>
    <row r="94" spans="1:3" ht="15.75" thickBot="1" x14ac:dyDescent="0.3">
      <c r="A94" s="414"/>
      <c r="B94" s="415"/>
      <c r="C94" s="416"/>
    </row>
    <row r="95" spans="1:3" ht="24.95" customHeight="1" thickBot="1" x14ac:dyDescent="0.3">
      <c r="A95" s="409" t="s">
        <v>189</v>
      </c>
      <c r="B95" s="410"/>
      <c r="C95" s="244" t="s">
        <v>445</v>
      </c>
    </row>
    <row r="96" spans="1:3" ht="30" customHeight="1" thickBot="1" x14ac:dyDescent="0.3">
      <c r="A96" s="420" t="s">
        <v>190</v>
      </c>
      <c r="B96" s="421"/>
      <c r="C96" s="422"/>
    </row>
    <row r="97" spans="1:3" ht="30" customHeight="1" x14ac:dyDescent="0.25">
      <c r="A97" s="407" t="s">
        <v>191</v>
      </c>
      <c r="B97" s="408"/>
      <c r="C97" s="37"/>
    </row>
    <row r="98" spans="1:3" x14ac:dyDescent="0.25">
      <c r="A98" s="402" t="s">
        <v>192</v>
      </c>
      <c r="B98" s="403"/>
      <c r="C98" s="2"/>
    </row>
    <row r="99" spans="1:3" x14ac:dyDescent="0.25">
      <c r="A99" s="380" t="s">
        <v>34</v>
      </c>
      <c r="B99" s="381"/>
      <c r="C99" s="2">
        <f>IFERROR(C97/C98,0)</f>
        <v>0</v>
      </c>
    </row>
    <row r="100" spans="1:3" x14ac:dyDescent="0.25">
      <c r="A100" s="380" t="s">
        <v>9</v>
      </c>
      <c r="B100" s="381"/>
      <c r="C100" s="2"/>
    </row>
    <row r="101" spans="1:3" x14ac:dyDescent="0.25">
      <c r="A101" s="411" t="s">
        <v>36</v>
      </c>
      <c r="B101" s="412"/>
      <c r="C101" s="413"/>
    </row>
    <row r="102" spans="1:3" ht="15.75" thickBot="1" x14ac:dyDescent="0.3">
      <c r="A102" s="414"/>
      <c r="B102" s="415"/>
      <c r="C102" s="416"/>
    </row>
    <row r="103" spans="1:3" ht="24.95" customHeight="1" thickBot="1" x14ac:dyDescent="0.3">
      <c r="A103" s="409" t="s">
        <v>401</v>
      </c>
      <c r="B103" s="410"/>
      <c r="C103" s="244" t="s">
        <v>446</v>
      </c>
    </row>
    <row r="104" spans="1:3" ht="30" customHeight="1" thickBot="1" x14ac:dyDescent="0.3">
      <c r="A104" s="420" t="s">
        <v>193</v>
      </c>
      <c r="B104" s="421"/>
      <c r="C104" s="422"/>
    </row>
    <row r="105" spans="1:3" ht="30" customHeight="1" x14ac:dyDescent="0.25">
      <c r="A105" s="407" t="s">
        <v>194</v>
      </c>
      <c r="B105" s="408"/>
      <c r="C105" s="37"/>
    </row>
    <row r="106" spans="1:3" x14ac:dyDescent="0.25">
      <c r="A106" s="402" t="s">
        <v>195</v>
      </c>
      <c r="B106" s="403"/>
      <c r="C106" s="2"/>
    </row>
    <row r="107" spans="1:3" x14ac:dyDescent="0.25">
      <c r="A107" s="380" t="s">
        <v>34</v>
      </c>
      <c r="B107" s="381"/>
      <c r="C107" s="2">
        <f>IFERROR(C105/C106,0)</f>
        <v>0</v>
      </c>
    </row>
    <row r="108" spans="1:3" x14ac:dyDescent="0.25">
      <c r="A108" s="380" t="s">
        <v>9</v>
      </c>
      <c r="B108" s="381"/>
      <c r="C108" s="2"/>
    </row>
    <row r="109" spans="1:3" x14ac:dyDescent="0.25">
      <c r="A109" s="411" t="s">
        <v>36</v>
      </c>
      <c r="B109" s="412"/>
      <c r="C109" s="413"/>
    </row>
    <row r="110" spans="1:3" ht="15.75" thickBot="1" x14ac:dyDescent="0.3">
      <c r="A110" s="414"/>
      <c r="B110" s="415"/>
      <c r="C110" s="416"/>
    </row>
    <row r="111" spans="1:3" ht="24.95" customHeight="1" thickBot="1" x14ac:dyDescent="0.3">
      <c r="A111" s="409" t="s">
        <v>196</v>
      </c>
      <c r="B111" s="410"/>
      <c r="C111" s="244" t="s">
        <v>447</v>
      </c>
    </row>
    <row r="112" spans="1:3" ht="30" customHeight="1" thickBot="1" x14ac:dyDescent="0.3">
      <c r="A112" s="420" t="s">
        <v>197</v>
      </c>
      <c r="B112" s="421"/>
      <c r="C112" s="422"/>
    </row>
    <row r="113" spans="1:3" ht="30" customHeight="1" x14ac:dyDescent="0.25">
      <c r="A113" s="423" t="s">
        <v>198</v>
      </c>
      <c r="B113" s="424"/>
      <c r="C113" s="37"/>
    </row>
    <row r="114" spans="1:3" x14ac:dyDescent="0.25">
      <c r="A114" s="402" t="s">
        <v>199</v>
      </c>
      <c r="B114" s="403"/>
      <c r="C114" s="2"/>
    </row>
    <row r="115" spans="1:3" x14ac:dyDescent="0.25">
      <c r="A115" s="380" t="s">
        <v>34</v>
      </c>
      <c r="B115" s="381"/>
      <c r="C115" s="2">
        <f>IFERROR(C113/C114,0)</f>
        <v>0</v>
      </c>
    </row>
    <row r="116" spans="1:3" x14ac:dyDescent="0.25">
      <c r="A116" s="380" t="s">
        <v>9</v>
      </c>
      <c r="B116" s="381"/>
      <c r="C116" s="2"/>
    </row>
    <row r="117" spans="1:3" x14ac:dyDescent="0.25">
      <c r="A117" s="411" t="s">
        <v>521</v>
      </c>
      <c r="B117" s="412"/>
      <c r="C117" s="413"/>
    </row>
    <row r="118" spans="1:3" ht="15.75" thickBot="1" x14ac:dyDescent="0.3">
      <c r="A118" s="414"/>
      <c r="B118" s="415"/>
      <c r="C118" s="416"/>
    </row>
    <row r="119" spans="1:3" x14ac:dyDescent="0.25">
      <c r="A119" s="388" t="s">
        <v>84</v>
      </c>
      <c r="B119" s="389"/>
      <c r="C119" s="390"/>
    </row>
    <row r="120" spans="1:3" ht="15.75" thickBot="1" x14ac:dyDescent="0.3">
      <c r="A120" s="391"/>
      <c r="B120" s="392"/>
      <c r="C120" s="393"/>
    </row>
    <row r="121" spans="1:3" ht="24.95" customHeight="1" thickBot="1" x14ac:dyDescent="0.3">
      <c r="A121" s="409" t="s">
        <v>200</v>
      </c>
      <c r="B121" s="410"/>
      <c r="C121" s="244" t="s">
        <v>448</v>
      </c>
    </row>
    <row r="122" spans="1:3" ht="30" customHeight="1" thickBot="1" x14ac:dyDescent="0.3">
      <c r="A122" s="420" t="s">
        <v>201</v>
      </c>
      <c r="B122" s="421"/>
      <c r="C122" s="422"/>
    </row>
    <row r="123" spans="1:3" ht="26.25" customHeight="1" x14ac:dyDescent="0.25">
      <c r="A123" s="438" t="s">
        <v>515</v>
      </c>
      <c r="B123" s="439"/>
      <c r="C123" s="37"/>
    </row>
    <row r="124" spans="1:3" ht="30" customHeight="1" x14ac:dyDescent="0.25">
      <c r="A124" s="402" t="s">
        <v>202</v>
      </c>
      <c r="B124" s="403"/>
      <c r="C124" s="2"/>
    </row>
    <row r="125" spans="1:3" x14ac:dyDescent="0.25">
      <c r="A125" s="380" t="s">
        <v>34</v>
      </c>
      <c r="B125" s="381"/>
      <c r="C125" s="2">
        <f>IFERROR(C123/C124,0)</f>
        <v>0</v>
      </c>
    </row>
    <row r="126" spans="1:3" x14ac:dyDescent="0.25">
      <c r="A126" s="380" t="s">
        <v>9</v>
      </c>
      <c r="B126" s="381"/>
      <c r="C126" s="2"/>
    </row>
    <row r="127" spans="1:3" x14ac:dyDescent="0.25">
      <c r="A127" s="411" t="s">
        <v>522</v>
      </c>
      <c r="B127" s="412"/>
      <c r="C127" s="413"/>
    </row>
    <row r="128" spans="1:3" ht="25.5" customHeight="1" thickBot="1" x14ac:dyDescent="0.3">
      <c r="A128" s="414"/>
      <c r="B128" s="415"/>
      <c r="C128" s="416"/>
    </row>
    <row r="129" spans="1:3" ht="24.95" customHeight="1" thickBot="1" x14ac:dyDescent="0.3">
      <c r="A129" s="409" t="s">
        <v>203</v>
      </c>
      <c r="B129" s="410"/>
      <c r="C129" s="244" t="s">
        <v>449</v>
      </c>
    </row>
    <row r="130" spans="1:3" ht="30" customHeight="1" thickBot="1" x14ac:dyDescent="0.3">
      <c r="A130" s="420" t="s">
        <v>204</v>
      </c>
      <c r="B130" s="421"/>
      <c r="C130" s="422"/>
    </row>
    <row r="131" spans="1:3" ht="30" customHeight="1" x14ac:dyDescent="0.25">
      <c r="A131" s="438" t="s">
        <v>379</v>
      </c>
      <c r="B131" s="439"/>
      <c r="C131" s="37"/>
    </row>
    <row r="132" spans="1:3" ht="15" customHeight="1" x14ac:dyDescent="0.25">
      <c r="A132" s="402" t="s">
        <v>380</v>
      </c>
      <c r="B132" s="403"/>
      <c r="C132" s="2"/>
    </row>
    <row r="133" spans="1:3" x14ac:dyDescent="0.25">
      <c r="A133" s="380" t="s">
        <v>34</v>
      </c>
      <c r="B133" s="381"/>
      <c r="C133" s="2" t="s">
        <v>511</v>
      </c>
    </row>
    <row r="134" spans="1:3" x14ac:dyDescent="0.25">
      <c r="A134" s="380" t="s">
        <v>9</v>
      </c>
      <c r="B134" s="381"/>
      <c r="C134" s="2"/>
    </row>
    <row r="135" spans="1:3" x14ac:dyDescent="0.25">
      <c r="A135" s="411" t="s">
        <v>521</v>
      </c>
      <c r="B135" s="412"/>
      <c r="C135" s="413"/>
    </row>
    <row r="136" spans="1:3" ht="26.25" customHeight="1" thickBot="1" x14ac:dyDescent="0.3">
      <c r="A136" s="414"/>
      <c r="B136" s="415"/>
      <c r="C136" s="416"/>
    </row>
    <row r="137" spans="1:3" ht="24.95" customHeight="1" thickBot="1" x14ac:dyDescent="0.3">
      <c r="A137" s="409" t="s">
        <v>205</v>
      </c>
      <c r="B137" s="410"/>
      <c r="C137" s="244" t="s">
        <v>450</v>
      </c>
    </row>
    <row r="138" spans="1:3" ht="30" customHeight="1" thickBot="1" x14ac:dyDescent="0.3">
      <c r="A138" s="420" t="s">
        <v>206</v>
      </c>
      <c r="B138" s="421"/>
      <c r="C138" s="422"/>
    </row>
    <row r="139" spans="1:3" ht="30" customHeight="1" x14ac:dyDescent="0.25">
      <c r="A139" s="438" t="s">
        <v>207</v>
      </c>
      <c r="B139" s="439"/>
      <c r="C139" s="37"/>
    </row>
    <row r="140" spans="1:3" ht="30" customHeight="1" x14ac:dyDescent="0.25">
      <c r="A140" s="402" t="s">
        <v>208</v>
      </c>
      <c r="B140" s="403"/>
      <c r="C140" s="34"/>
    </row>
    <row r="141" spans="1:3" x14ac:dyDescent="0.25">
      <c r="A141" s="380" t="s">
        <v>34</v>
      </c>
      <c r="B141" s="381"/>
      <c r="C141" s="2">
        <f>IFERROR(C139/C140,0)</f>
        <v>0</v>
      </c>
    </row>
    <row r="142" spans="1:3" x14ac:dyDescent="0.25">
      <c r="A142" s="380" t="s">
        <v>9</v>
      </c>
      <c r="B142" s="381"/>
      <c r="C142" s="2"/>
    </row>
    <row r="143" spans="1:3" x14ac:dyDescent="0.25">
      <c r="A143" s="411" t="s">
        <v>36</v>
      </c>
      <c r="B143" s="412"/>
      <c r="C143" s="413"/>
    </row>
    <row r="144" spans="1:3" ht="15.75" thickBot="1" x14ac:dyDescent="0.3">
      <c r="A144" s="414"/>
      <c r="B144" s="415"/>
      <c r="C144" s="416"/>
    </row>
    <row r="145" spans="1:3" x14ac:dyDescent="0.25">
      <c r="A145" s="445" t="s">
        <v>503</v>
      </c>
      <c r="B145" s="389"/>
      <c r="C145" s="390"/>
    </row>
    <row r="146" spans="1:3" ht="15.75" thickBot="1" x14ac:dyDescent="0.3">
      <c r="A146" s="391"/>
      <c r="B146" s="392"/>
      <c r="C146" s="393"/>
    </row>
    <row r="147" spans="1:3" ht="24.95" customHeight="1" thickBot="1" x14ac:dyDescent="0.3">
      <c r="A147" s="409" t="s">
        <v>209</v>
      </c>
      <c r="B147" s="410"/>
      <c r="C147" s="244" t="s">
        <v>451</v>
      </c>
    </row>
    <row r="148" spans="1:3" ht="30" customHeight="1" thickBot="1" x14ac:dyDescent="0.3">
      <c r="A148" s="420" t="s">
        <v>210</v>
      </c>
      <c r="B148" s="421"/>
      <c r="C148" s="422"/>
    </row>
    <row r="149" spans="1:3" ht="30" customHeight="1" x14ac:dyDescent="0.25">
      <c r="A149" s="438" t="s">
        <v>211</v>
      </c>
      <c r="B149" s="439"/>
      <c r="C149" s="37"/>
    </row>
    <row r="150" spans="1:3" ht="15" customHeight="1" x14ac:dyDescent="0.25">
      <c r="A150" s="402" t="s">
        <v>212</v>
      </c>
      <c r="B150" s="403"/>
      <c r="C150" s="2"/>
    </row>
    <row r="151" spans="1:3" x14ac:dyDescent="0.25">
      <c r="A151" s="380" t="s">
        <v>34</v>
      </c>
      <c r="B151" s="381"/>
      <c r="C151" s="2">
        <f>IFERROR(C149/C150,0)</f>
        <v>0</v>
      </c>
    </row>
    <row r="152" spans="1:3" x14ac:dyDescent="0.25">
      <c r="A152" s="380" t="s">
        <v>9</v>
      </c>
      <c r="B152" s="381"/>
      <c r="C152" s="2"/>
    </row>
    <row r="153" spans="1:3" x14ac:dyDescent="0.25">
      <c r="A153" s="411" t="s">
        <v>36</v>
      </c>
      <c r="B153" s="412"/>
      <c r="C153" s="413"/>
    </row>
    <row r="154" spans="1:3" ht="15.75" thickBot="1" x14ac:dyDescent="0.3">
      <c r="A154" s="414"/>
      <c r="B154" s="415"/>
      <c r="C154" s="416"/>
    </row>
    <row r="155" spans="1:3" x14ac:dyDescent="0.25">
      <c r="A155" s="388" t="s">
        <v>19</v>
      </c>
      <c r="B155" s="389"/>
      <c r="C155" s="390"/>
    </row>
    <row r="156" spans="1:3" ht="15.75" thickBot="1" x14ac:dyDescent="0.3">
      <c r="A156" s="391"/>
      <c r="B156" s="392"/>
      <c r="C156" s="393"/>
    </row>
    <row r="157" spans="1:3" ht="24.95" customHeight="1" thickBot="1" x14ac:dyDescent="0.3">
      <c r="A157" s="409" t="s">
        <v>213</v>
      </c>
      <c r="B157" s="410"/>
      <c r="C157" s="244" t="s">
        <v>452</v>
      </c>
    </row>
    <row r="158" spans="1:3" ht="30" customHeight="1" thickBot="1" x14ac:dyDescent="0.3">
      <c r="A158" s="420" t="s">
        <v>214</v>
      </c>
      <c r="B158" s="421"/>
      <c r="C158" s="422"/>
    </row>
    <row r="159" spans="1:3" ht="30" customHeight="1" x14ac:dyDescent="0.25">
      <c r="A159" s="438" t="s">
        <v>381</v>
      </c>
      <c r="B159" s="439"/>
      <c r="C159" s="37"/>
    </row>
    <row r="160" spans="1:3" ht="15" customHeight="1" x14ac:dyDescent="0.25">
      <c r="A160" s="402" t="s">
        <v>512</v>
      </c>
      <c r="B160" s="403"/>
      <c r="C160" s="2"/>
    </row>
    <row r="161" spans="1:3" x14ac:dyDescent="0.25">
      <c r="A161" s="380" t="s">
        <v>34</v>
      </c>
      <c r="B161" s="381"/>
      <c r="C161" s="2">
        <f>IFERROR(C159/C160,0)</f>
        <v>0</v>
      </c>
    </row>
    <row r="162" spans="1:3" x14ac:dyDescent="0.25">
      <c r="A162" s="380" t="s">
        <v>9</v>
      </c>
      <c r="B162" s="381"/>
      <c r="C162" s="2"/>
    </row>
    <row r="163" spans="1:3" x14ac:dyDescent="0.25">
      <c r="A163" s="411" t="s">
        <v>36</v>
      </c>
      <c r="B163" s="412"/>
      <c r="C163" s="413"/>
    </row>
    <row r="164" spans="1:3" ht="15.75" thickBot="1" x14ac:dyDescent="0.3">
      <c r="A164" s="414"/>
      <c r="B164" s="415"/>
      <c r="C164" s="416"/>
    </row>
    <row r="165" spans="1:3" ht="24.95" customHeight="1" thickBot="1" x14ac:dyDescent="0.3">
      <c r="A165" s="409" t="s">
        <v>382</v>
      </c>
      <c r="B165" s="410"/>
      <c r="C165" s="244" t="s">
        <v>453</v>
      </c>
    </row>
    <row r="166" spans="1:3" ht="30" customHeight="1" thickBot="1" x14ac:dyDescent="0.3">
      <c r="A166" s="420" t="s">
        <v>215</v>
      </c>
      <c r="B166" s="421"/>
      <c r="C166" s="422"/>
    </row>
    <row r="167" spans="1:3" ht="15" customHeight="1" x14ac:dyDescent="0.25">
      <c r="A167" s="438" t="s">
        <v>71</v>
      </c>
      <c r="B167" s="439"/>
      <c r="C167" s="37"/>
    </row>
    <row r="168" spans="1:3" ht="15" customHeight="1" x14ac:dyDescent="0.25">
      <c r="A168" s="402" t="s">
        <v>72</v>
      </c>
      <c r="B168" s="403"/>
      <c r="C168" s="2"/>
    </row>
    <row r="169" spans="1:3" x14ac:dyDescent="0.25">
      <c r="A169" s="380" t="s">
        <v>34</v>
      </c>
      <c r="B169" s="381"/>
      <c r="C169" s="2">
        <f>IFERROR(C167/C168,0)</f>
        <v>0</v>
      </c>
    </row>
    <row r="170" spans="1:3" x14ac:dyDescent="0.25">
      <c r="A170" s="380" t="s">
        <v>9</v>
      </c>
      <c r="B170" s="381"/>
      <c r="C170" s="2"/>
    </row>
    <row r="171" spans="1:3" x14ac:dyDescent="0.25">
      <c r="A171" s="411" t="s">
        <v>36</v>
      </c>
      <c r="B171" s="412"/>
      <c r="C171" s="413"/>
    </row>
    <row r="172" spans="1:3" ht="27" customHeight="1" thickBot="1" x14ac:dyDescent="0.3">
      <c r="A172" s="414"/>
      <c r="B172" s="415"/>
      <c r="C172" s="416"/>
    </row>
    <row r="173" spans="1:3" x14ac:dyDescent="0.25">
      <c r="A173" s="14"/>
      <c r="B173" s="14"/>
      <c r="C173" s="14"/>
    </row>
    <row r="174" spans="1:3" x14ac:dyDescent="0.25">
      <c r="A174" s="14"/>
      <c r="B174" s="14"/>
      <c r="C174" s="14"/>
    </row>
    <row r="175" spans="1:3" x14ac:dyDescent="0.25">
      <c r="A175" s="3" t="s">
        <v>67</v>
      </c>
    </row>
  </sheetData>
  <mergeCells count="146">
    <mergeCell ref="A3:B3"/>
    <mergeCell ref="A11:B11"/>
    <mergeCell ref="A19:B19"/>
    <mergeCell ref="A29:B29"/>
    <mergeCell ref="A37:B37"/>
    <mergeCell ref="A47:B47"/>
    <mergeCell ref="A55:B55"/>
    <mergeCell ref="A63:B63"/>
    <mergeCell ref="A71:B71"/>
    <mergeCell ref="A64:C64"/>
    <mergeCell ref="A65:B65"/>
    <mergeCell ref="A56:C56"/>
    <mergeCell ref="A57:B57"/>
    <mergeCell ref="A58:B58"/>
    <mergeCell ref="A59:B59"/>
    <mergeCell ref="A27:C28"/>
    <mergeCell ref="A35:C36"/>
    <mergeCell ref="A38:C38"/>
    <mergeCell ref="A39:B39"/>
    <mergeCell ref="A40:B40"/>
    <mergeCell ref="A41:B41"/>
    <mergeCell ref="A42:B42"/>
    <mergeCell ref="A43:C44"/>
    <mergeCell ref="A60:B60"/>
    <mergeCell ref="A160:B160"/>
    <mergeCell ref="A161:B161"/>
    <mergeCell ref="A162:B162"/>
    <mergeCell ref="A163:C164"/>
    <mergeCell ref="A166:C166"/>
    <mergeCell ref="A171:C172"/>
    <mergeCell ref="A167:B167"/>
    <mergeCell ref="A168:B168"/>
    <mergeCell ref="A169:B169"/>
    <mergeCell ref="A170:B170"/>
    <mergeCell ref="A165:B165"/>
    <mergeCell ref="A149:B149"/>
    <mergeCell ref="A150:B150"/>
    <mergeCell ref="A151:B151"/>
    <mergeCell ref="A152:B152"/>
    <mergeCell ref="A153:C154"/>
    <mergeCell ref="A155:C156"/>
    <mergeCell ref="A158:C158"/>
    <mergeCell ref="A159:B159"/>
    <mergeCell ref="A157:B157"/>
    <mergeCell ref="A145:C146"/>
    <mergeCell ref="A148:C148"/>
    <mergeCell ref="A126:B126"/>
    <mergeCell ref="A132:B132"/>
    <mergeCell ref="A133:B133"/>
    <mergeCell ref="A134:B134"/>
    <mergeCell ref="A135:C136"/>
    <mergeCell ref="A122:C122"/>
    <mergeCell ref="A123:B123"/>
    <mergeCell ref="A124:B124"/>
    <mergeCell ref="A125:B125"/>
    <mergeCell ref="A140:B140"/>
    <mergeCell ref="A141:B141"/>
    <mergeCell ref="A142:B142"/>
    <mergeCell ref="A143:C144"/>
    <mergeCell ref="A129:B129"/>
    <mergeCell ref="A137:B137"/>
    <mergeCell ref="A147:B147"/>
    <mergeCell ref="A127:C128"/>
    <mergeCell ref="A61:C62"/>
    <mergeCell ref="A48:C48"/>
    <mergeCell ref="A49:B49"/>
    <mergeCell ref="A50:B50"/>
    <mergeCell ref="A51:B51"/>
    <mergeCell ref="A52:B52"/>
    <mergeCell ref="A53:C54"/>
    <mergeCell ref="A14:B14"/>
    <mergeCell ref="A15:B15"/>
    <mergeCell ref="A1:C2"/>
    <mergeCell ref="A130:C130"/>
    <mergeCell ref="A16:B16"/>
    <mergeCell ref="A17:C18"/>
    <mergeCell ref="A20:C20"/>
    <mergeCell ref="A21:B21"/>
    <mergeCell ref="A22:B22"/>
    <mergeCell ref="A23:B23"/>
    <mergeCell ref="A24:B24"/>
    <mergeCell ref="A25:C26"/>
    <mergeCell ref="A45:C46"/>
    <mergeCell ref="A30:C30"/>
    <mergeCell ref="A31:B31"/>
    <mergeCell ref="A32:B32"/>
    <mergeCell ref="A33:B33"/>
    <mergeCell ref="A34:B34"/>
    <mergeCell ref="A4:C4"/>
    <mergeCell ref="A5:B5"/>
    <mergeCell ref="A6:B6"/>
    <mergeCell ref="A7:B7"/>
    <mergeCell ref="A8:B8"/>
    <mergeCell ref="A9:C10"/>
    <mergeCell ref="A12:C12"/>
    <mergeCell ref="A13:B13"/>
    <mergeCell ref="A76:B76"/>
    <mergeCell ref="A77:C78"/>
    <mergeCell ref="A80:C80"/>
    <mergeCell ref="A72:C72"/>
    <mergeCell ref="A73:B73"/>
    <mergeCell ref="A74:B74"/>
    <mergeCell ref="A75:B75"/>
    <mergeCell ref="A66:B66"/>
    <mergeCell ref="A67:B67"/>
    <mergeCell ref="A68:B68"/>
    <mergeCell ref="A69:C70"/>
    <mergeCell ref="A79:B79"/>
    <mergeCell ref="A88:C88"/>
    <mergeCell ref="A89:B89"/>
    <mergeCell ref="A90:B90"/>
    <mergeCell ref="A81:B81"/>
    <mergeCell ref="A82:B82"/>
    <mergeCell ref="A83:B83"/>
    <mergeCell ref="A84:B84"/>
    <mergeCell ref="A85:C86"/>
    <mergeCell ref="A87:B87"/>
    <mergeCell ref="A97:B97"/>
    <mergeCell ref="A98:B98"/>
    <mergeCell ref="A99:B99"/>
    <mergeCell ref="A100:B100"/>
    <mergeCell ref="A91:B91"/>
    <mergeCell ref="A92:B92"/>
    <mergeCell ref="A93:C94"/>
    <mergeCell ref="A96:C96"/>
    <mergeCell ref="A95:B95"/>
    <mergeCell ref="A106:B106"/>
    <mergeCell ref="A107:B107"/>
    <mergeCell ref="A108:B108"/>
    <mergeCell ref="A109:C110"/>
    <mergeCell ref="A101:C102"/>
    <mergeCell ref="A104:C104"/>
    <mergeCell ref="A105:B105"/>
    <mergeCell ref="A103:B103"/>
    <mergeCell ref="A111:B111"/>
    <mergeCell ref="A116:B116"/>
    <mergeCell ref="A117:C118"/>
    <mergeCell ref="A138:C138"/>
    <mergeCell ref="A139:B139"/>
    <mergeCell ref="A131:B131"/>
    <mergeCell ref="A119:C120"/>
    <mergeCell ref="A112:C112"/>
    <mergeCell ref="A113:B113"/>
    <mergeCell ref="A114:B114"/>
    <mergeCell ref="A115:B115"/>
    <mergeCell ref="A121:B121"/>
  </mergeCells>
  <hyperlinks>
    <hyperlink ref="A175" location="Resumen!A21" display="Regresar a &quot;Resumen&quot;" xr:uid="{44078316-CB65-4EDA-9A9C-B99ACF21FD2D}"/>
  </hyperlink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AA0989-170B-4BC5-B896-D11D03F69509}">
          <x14:formula1>
            <xm:f>Listas!$E$2:$E$3</xm:f>
          </x14:formula1>
          <xm:sqref>C60 C8 C126 C34 C134 C52 C152 C162 C170 C16 C24 C42 C68 C76 C84 C92 C100 C108 C116 C142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70454-205B-4D54-918B-98B5BFC0E044}">
  <dimension ref="A1:C100"/>
  <sheetViews>
    <sheetView zoomScale="115" zoomScaleNormal="115" workbookViewId="0">
      <selection activeCell="H16" sqref="H16"/>
    </sheetView>
  </sheetViews>
  <sheetFormatPr baseColWidth="10" defaultColWidth="11.42578125" defaultRowHeight="15" x14ac:dyDescent="0.25"/>
  <cols>
    <col min="1" max="1" width="35.7109375" customWidth="1"/>
    <col min="2" max="2" width="34.140625" customWidth="1"/>
    <col min="3" max="3" width="15.7109375" customWidth="1"/>
  </cols>
  <sheetData>
    <row r="1" spans="1:3" ht="15.75" thickBot="1" x14ac:dyDescent="0.3">
      <c r="A1" s="388" t="s">
        <v>85</v>
      </c>
      <c r="B1" s="388"/>
      <c r="C1" s="388"/>
    </row>
    <row r="2" spans="1:3" ht="15.75" thickBot="1" x14ac:dyDescent="0.3">
      <c r="A2" s="388"/>
      <c r="B2" s="388"/>
      <c r="C2" s="388"/>
    </row>
    <row r="3" spans="1:3" ht="24.95" customHeight="1" thickBot="1" x14ac:dyDescent="0.3">
      <c r="A3" s="409" t="s">
        <v>17</v>
      </c>
      <c r="B3" s="410"/>
      <c r="C3" s="245" t="s">
        <v>454</v>
      </c>
    </row>
    <row r="4" spans="1:3" ht="28.15" customHeight="1" thickBot="1" x14ac:dyDescent="0.3">
      <c r="A4" s="394" t="s">
        <v>216</v>
      </c>
      <c r="B4" s="394"/>
      <c r="C4" s="450"/>
    </row>
    <row r="5" spans="1:3" ht="30" customHeight="1" x14ac:dyDescent="0.25">
      <c r="A5" s="448" t="s">
        <v>383</v>
      </c>
      <c r="B5" s="449"/>
      <c r="C5" s="37"/>
    </row>
    <row r="6" spans="1:3" ht="30" customHeight="1" x14ac:dyDescent="0.25">
      <c r="A6" s="425" t="s">
        <v>384</v>
      </c>
      <c r="B6" s="426"/>
      <c r="C6" s="34"/>
    </row>
    <row r="7" spans="1:3" ht="19.899999999999999" customHeight="1" x14ac:dyDescent="0.25">
      <c r="A7" s="380" t="s">
        <v>34</v>
      </c>
      <c r="B7" s="381"/>
      <c r="C7" s="2">
        <f>IFERROR(C5/C6,0)</f>
        <v>0</v>
      </c>
    </row>
    <row r="8" spans="1:3" ht="28.15" customHeight="1" x14ac:dyDescent="0.25">
      <c r="A8" s="427" t="s">
        <v>9</v>
      </c>
      <c r="B8" s="428"/>
      <c r="C8" s="2" t="s">
        <v>31</v>
      </c>
    </row>
    <row r="9" spans="1:3" x14ac:dyDescent="0.25">
      <c r="A9" s="411" t="s">
        <v>525</v>
      </c>
      <c r="B9" s="412"/>
      <c r="C9" s="413"/>
    </row>
    <row r="10" spans="1:3" ht="25.15" customHeight="1" thickBot="1" x14ac:dyDescent="0.3">
      <c r="A10" s="414"/>
      <c r="B10" s="415"/>
      <c r="C10" s="416"/>
    </row>
    <row r="11" spans="1:3" ht="24.95" customHeight="1" thickBot="1" x14ac:dyDescent="0.3">
      <c r="A11" s="409" t="s">
        <v>217</v>
      </c>
      <c r="B11" s="410"/>
      <c r="C11" s="244" t="s">
        <v>455</v>
      </c>
    </row>
    <row r="12" spans="1:3" ht="15" customHeight="1" thickBot="1" x14ac:dyDescent="0.3">
      <c r="A12" s="420" t="s">
        <v>218</v>
      </c>
      <c r="B12" s="421"/>
      <c r="C12" s="422"/>
    </row>
    <row r="13" spans="1:3" s="15" customFormat="1" ht="15" customHeight="1" x14ac:dyDescent="0.25">
      <c r="A13" s="451" t="s">
        <v>219</v>
      </c>
      <c r="B13" s="452"/>
      <c r="C13" s="37"/>
    </row>
    <row r="14" spans="1:3" s="15" customFormat="1" ht="15" customHeight="1" x14ac:dyDescent="0.25">
      <c r="A14" s="425" t="s">
        <v>220</v>
      </c>
      <c r="B14" s="426"/>
      <c r="C14" s="34"/>
    </row>
    <row r="15" spans="1:3" ht="19.899999999999999" customHeight="1" x14ac:dyDescent="0.25">
      <c r="A15" s="427" t="s">
        <v>34</v>
      </c>
      <c r="B15" s="428"/>
      <c r="C15" s="2">
        <f>IFERROR(C13/C14,0)</f>
        <v>0</v>
      </c>
    </row>
    <row r="16" spans="1:3" x14ac:dyDescent="0.25">
      <c r="A16" s="380" t="s">
        <v>9</v>
      </c>
      <c r="B16" s="381"/>
      <c r="C16" s="2" t="s">
        <v>31</v>
      </c>
    </row>
    <row r="17" spans="1:3" x14ac:dyDescent="0.25">
      <c r="A17" s="411" t="s">
        <v>521</v>
      </c>
      <c r="B17" s="412"/>
      <c r="C17" s="413"/>
    </row>
    <row r="18" spans="1:3" ht="27" customHeight="1" thickBot="1" x14ac:dyDescent="0.3">
      <c r="A18" s="414"/>
      <c r="B18" s="415"/>
      <c r="C18" s="416"/>
    </row>
    <row r="19" spans="1:3" ht="24.95" customHeight="1" thickBot="1" x14ac:dyDescent="0.3">
      <c r="A19" s="409" t="s">
        <v>221</v>
      </c>
      <c r="B19" s="410"/>
      <c r="C19" s="245" t="s">
        <v>456</v>
      </c>
    </row>
    <row r="20" spans="1:3" ht="28.15" customHeight="1" thickBot="1" x14ac:dyDescent="0.3">
      <c r="A20" s="394" t="s">
        <v>222</v>
      </c>
      <c r="B20" s="394"/>
      <c r="C20" s="450"/>
    </row>
    <row r="21" spans="1:3" ht="15" customHeight="1" x14ac:dyDescent="0.25">
      <c r="A21" s="448" t="s">
        <v>385</v>
      </c>
      <c r="B21" s="449"/>
      <c r="C21" s="37"/>
    </row>
    <row r="22" spans="1:3" ht="15" customHeight="1" x14ac:dyDescent="0.25">
      <c r="A22" s="425" t="s">
        <v>65</v>
      </c>
      <c r="B22" s="426"/>
      <c r="C22" s="34"/>
    </row>
    <row r="23" spans="1:3" ht="19.899999999999999" customHeight="1" x14ac:dyDescent="0.25">
      <c r="A23" s="380" t="s">
        <v>34</v>
      </c>
      <c r="B23" s="381"/>
      <c r="C23" s="2">
        <f>IFERROR(C21/C22,0)</f>
        <v>0</v>
      </c>
    </row>
    <row r="24" spans="1:3" ht="28.15" customHeight="1" x14ac:dyDescent="0.25">
      <c r="A24" s="427" t="s">
        <v>9</v>
      </c>
      <c r="B24" s="428"/>
      <c r="C24" s="2" t="s">
        <v>31</v>
      </c>
    </row>
    <row r="25" spans="1:3" x14ac:dyDescent="0.25">
      <c r="A25" s="429" t="s">
        <v>525</v>
      </c>
      <c r="B25" s="430"/>
      <c r="C25" s="431"/>
    </row>
    <row r="26" spans="1:3" ht="28.15" customHeight="1" thickBot="1" x14ac:dyDescent="0.3">
      <c r="A26" s="432"/>
      <c r="B26" s="433"/>
      <c r="C26" s="434"/>
    </row>
    <row r="27" spans="1:3" ht="24.95" customHeight="1" thickBot="1" x14ac:dyDescent="0.3">
      <c r="A27" s="409" t="s">
        <v>223</v>
      </c>
      <c r="B27" s="410"/>
      <c r="C27" s="244" t="s">
        <v>457</v>
      </c>
    </row>
    <row r="28" spans="1:3" ht="40.15" customHeight="1" thickBot="1" x14ac:dyDescent="0.3">
      <c r="A28" s="420" t="s">
        <v>224</v>
      </c>
      <c r="B28" s="421"/>
      <c r="C28" s="422"/>
    </row>
    <row r="29" spans="1:3" s="15" customFormat="1" ht="30" customHeight="1" x14ac:dyDescent="0.25">
      <c r="A29" s="451" t="s">
        <v>386</v>
      </c>
      <c r="B29" s="452"/>
      <c r="C29" s="37"/>
    </row>
    <row r="30" spans="1:3" s="15" customFormat="1" ht="40.15" customHeight="1" x14ac:dyDescent="0.25">
      <c r="A30" s="425" t="s">
        <v>387</v>
      </c>
      <c r="B30" s="426"/>
      <c r="C30" s="34"/>
    </row>
    <row r="31" spans="1:3" ht="19.899999999999999" customHeight="1" x14ac:dyDescent="0.25">
      <c r="A31" s="427" t="s">
        <v>34</v>
      </c>
      <c r="B31" s="428"/>
      <c r="C31" s="2">
        <f>IFERROR(C29/C30,0)</f>
        <v>0</v>
      </c>
    </row>
    <row r="32" spans="1:3" x14ac:dyDescent="0.25">
      <c r="A32" s="380" t="s">
        <v>9</v>
      </c>
      <c r="B32" s="381"/>
      <c r="C32" s="2"/>
    </row>
    <row r="33" spans="1:3" x14ac:dyDescent="0.25">
      <c r="A33" s="411" t="s">
        <v>36</v>
      </c>
      <c r="B33" s="412"/>
      <c r="C33" s="413"/>
    </row>
    <row r="34" spans="1:3" ht="15.75" thickBot="1" x14ac:dyDescent="0.3">
      <c r="A34" s="414"/>
      <c r="B34" s="415"/>
      <c r="C34" s="416"/>
    </row>
    <row r="35" spans="1:3" x14ac:dyDescent="0.25">
      <c r="A35" s="388" t="s">
        <v>15</v>
      </c>
      <c r="B35" s="389"/>
      <c r="C35" s="390"/>
    </row>
    <row r="36" spans="1:3" ht="15.75" thickBot="1" x14ac:dyDescent="0.3">
      <c r="A36" s="391"/>
      <c r="B36" s="392"/>
      <c r="C36" s="393"/>
    </row>
    <row r="37" spans="1:3" ht="24.95" customHeight="1" thickBot="1" x14ac:dyDescent="0.3">
      <c r="A37" s="409" t="s">
        <v>507</v>
      </c>
      <c r="B37" s="410"/>
      <c r="C37" s="244" t="s">
        <v>458</v>
      </c>
    </row>
    <row r="38" spans="1:3" ht="30" customHeight="1" thickBot="1" x14ac:dyDescent="0.3">
      <c r="A38" s="420" t="s">
        <v>225</v>
      </c>
      <c r="B38" s="421"/>
      <c r="C38" s="422"/>
    </row>
    <row r="39" spans="1:3" ht="30" customHeight="1" x14ac:dyDescent="0.25">
      <c r="A39" s="448" t="s">
        <v>226</v>
      </c>
      <c r="B39" s="449"/>
      <c r="C39" s="37"/>
    </row>
    <row r="40" spans="1:3" ht="30" customHeight="1" x14ac:dyDescent="0.25">
      <c r="A40" s="425" t="s">
        <v>227</v>
      </c>
      <c r="B40" s="426"/>
      <c r="C40" s="34"/>
    </row>
    <row r="41" spans="1:3" x14ac:dyDescent="0.25">
      <c r="A41" s="380" t="s">
        <v>34</v>
      </c>
      <c r="B41" s="381"/>
      <c r="C41" s="2">
        <f>IFERROR(C39/C40,0)</f>
        <v>0</v>
      </c>
    </row>
    <row r="42" spans="1:3" x14ac:dyDescent="0.25">
      <c r="A42" s="380" t="s">
        <v>9</v>
      </c>
      <c r="B42" s="381"/>
      <c r="C42" s="2"/>
    </row>
    <row r="43" spans="1:3" x14ac:dyDescent="0.25">
      <c r="A43" s="411" t="s">
        <v>521</v>
      </c>
      <c r="B43" s="412"/>
      <c r="C43" s="413"/>
    </row>
    <row r="44" spans="1:3" ht="27.6" customHeight="1" thickBot="1" x14ac:dyDescent="0.3">
      <c r="A44" s="414"/>
      <c r="B44" s="415"/>
      <c r="C44" s="416"/>
    </row>
    <row r="45" spans="1:3" ht="24.95" customHeight="1" thickBot="1" x14ac:dyDescent="0.3">
      <c r="A45" s="409" t="s">
        <v>228</v>
      </c>
      <c r="B45" s="410"/>
      <c r="C45" s="244" t="s">
        <v>459</v>
      </c>
    </row>
    <row r="46" spans="1:3" ht="30" customHeight="1" thickBot="1" x14ac:dyDescent="0.3">
      <c r="A46" s="420" t="s">
        <v>229</v>
      </c>
      <c r="B46" s="421"/>
      <c r="C46" s="422"/>
    </row>
    <row r="47" spans="1:3" ht="15" customHeight="1" x14ac:dyDescent="0.25">
      <c r="A47" s="448" t="s">
        <v>388</v>
      </c>
      <c r="B47" s="449"/>
      <c r="C47" s="37"/>
    </row>
    <row r="48" spans="1:3" ht="15" customHeight="1" x14ac:dyDescent="0.25">
      <c r="A48" s="425" t="s">
        <v>389</v>
      </c>
      <c r="B48" s="426"/>
      <c r="C48" s="34"/>
    </row>
    <row r="49" spans="1:3" x14ac:dyDescent="0.25">
      <c r="A49" s="380" t="s">
        <v>34</v>
      </c>
      <c r="B49" s="381"/>
      <c r="C49" s="2">
        <f>IFERROR(C47/C48,0)</f>
        <v>0</v>
      </c>
    </row>
    <row r="50" spans="1:3" x14ac:dyDescent="0.25">
      <c r="A50" s="380" t="s">
        <v>9</v>
      </c>
      <c r="B50" s="381"/>
      <c r="C50" s="2"/>
    </row>
    <row r="51" spans="1:3" x14ac:dyDescent="0.25">
      <c r="A51" s="411" t="s">
        <v>521</v>
      </c>
      <c r="B51" s="412"/>
      <c r="C51" s="413"/>
    </row>
    <row r="52" spans="1:3" ht="30.6" customHeight="1" thickBot="1" x14ac:dyDescent="0.3">
      <c r="A52" s="414"/>
      <c r="B52" s="415"/>
      <c r="C52" s="416"/>
    </row>
    <row r="53" spans="1:3" x14ac:dyDescent="0.25">
      <c r="A53" s="388" t="s">
        <v>16</v>
      </c>
      <c r="B53" s="389"/>
      <c r="C53" s="390"/>
    </row>
    <row r="54" spans="1:3" ht="15.75" thickBot="1" x14ac:dyDescent="0.3">
      <c r="A54" s="391"/>
      <c r="B54" s="392"/>
      <c r="C54" s="393"/>
    </row>
    <row r="55" spans="1:3" ht="24.95" customHeight="1" thickBot="1" x14ac:dyDescent="0.3">
      <c r="A55" s="409" t="s">
        <v>513</v>
      </c>
      <c r="B55" s="410"/>
      <c r="C55" s="244" t="s">
        <v>460</v>
      </c>
    </row>
    <row r="56" spans="1:3" ht="30" customHeight="1" thickBot="1" x14ac:dyDescent="0.3">
      <c r="A56" s="404" t="s">
        <v>55</v>
      </c>
      <c r="B56" s="405"/>
      <c r="C56" s="406"/>
    </row>
    <row r="57" spans="1:3" ht="30" customHeight="1" x14ac:dyDescent="0.25">
      <c r="A57" s="448" t="s">
        <v>390</v>
      </c>
      <c r="B57" s="449"/>
      <c r="C57" s="37"/>
    </row>
    <row r="58" spans="1:3" ht="30" customHeight="1" x14ac:dyDescent="0.25">
      <c r="A58" s="425" t="s">
        <v>391</v>
      </c>
      <c r="B58" s="426"/>
      <c r="C58" s="34"/>
    </row>
    <row r="59" spans="1:3" x14ac:dyDescent="0.25">
      <c r="A59" s="380" t="s">
        <v>34</v>
      </c>
      <c r="B59" s="381"/>
      <c r="C59" s="2">
        <f>IFERROR(C57/C58,0)</f>
        <v>0</v>
      </c>
    </row>
    <row r="60" spans="1:3" x14ac:dyDescent="0.25">
      <c r="A60" s="380" t="s">
        <v>9</v>
      </c>
      <c r="B60" s="381"/>
      <c r="C60" s="2"/>
    </row>
    <row r="61" spans="1:3" x14ac:dyDescent="0.25">
      <c r="A61" s="411" t="s">
        <v>521</v>
      </c>
      <c r="B61" s="412"/>
      <c r="C61" s="413"/>
    </row>
    <row r="62" spans="1:3" ht="15.75" thickBot="1" x14ac:dyDescent="0.3">
      <c r="A62" s="414"/>
      <c r="B62" s="415"/>
      <c r="C62" s="416"/>
    </row>
    <row r="63" spans="1:3" ht="24.95" customHeight="1" thickBot="1" x14ac:dyDescent="0.3">
      <c r="A63" s="409" t="s">
        <v>230</v>
      </c>
      <c r="B63" s="410"/>
      <c r="C63" s="244" t="s">
        <v>461</v>
      </c>
    </row>
    <row r="64" spans="1:3" ht="30" customHeight="1" thickBot="1" x14ac:dyDescent="0.3">
      <c r="A64" s="420" t="s">
        <v>231</v>
      </c>
      <c r="B64" s="421"/>
      <c r="C64" s="422"/>
    </row>
    <row r="65" spans="1:3" ht="15" customHeight="1" x14ac:dyDescent="0.25">
      <c r="A65" s="448" t="s">
        <v>232</v>
      </c>
      <c r="B65" s="449"/>
      <c r="C65" s="37"/>
    </row>
    <row r="66" spans="1:3" ht="15" customHeight="1" x14ac:dyDescent="0.25">
      <c r="A66" s="425" t="s">
        <v>233</v>
      </c>
      <c r="B66" s="426"/>
      <c r="C66" s="34"/>
    </row>
    <row r="67" spans="1:3" x14ac:dyDescent="0.25">
      <c r="A67" s="380" t="s">
        <v>34</v>
      </c>
      <c r="B67" s="381"/>
      <c r="C67" s="2">
        <f>IFERROR(C65/C66,0)</f>
        <v>0</v>
      </c>
    </row>
    <row r="68" spans="1:3" x14ac:dyDescent="0.25">
      <c r="A68" s="380" t="s">
        <v>9</v>
      </c>
      <c r="B68" s="381"/>
      <c r="C68" s="2"/>
    </row>
    <row r="69" spans="1:3" x14ac:dyDescent="0.25">
      <c r="A69" s="411" t="s">
        <v>36</v>
      </c>
      <c r="B69" s="412"/>
      <c r="C69" s="413"/>
    </row>
    <row r="70" spans="1:3" ht="15.75" thickBot="1" x14ac:dyDescent="0.3">
      <c r="A70" s="414"/>
      <c r="B70" s="415"/>
      <c r="C70" s="416"/>
    </row>
    <row r="71" spans="1:3" ht="24.95" customHeight="1" thickBot="1" x14ac:dyDescent="0.3">
      <c r="A71" s="409" t="s">
        <v>234</v>
      </c>
      <c r="B71" s="410"/>
      <c r="C71" s="244" t="s">
        <v>462</v>
      </c>
    </row>
    <row r="72" spans="1:3" ht="30" customHeight="1" thickBot="1" x14ac:dyDescent="0.3">
      <c r="A72" s="420" t="s">
        <v>235</v>
      </c>
      <c r="B72" s="421"/>
      <c r="C72" s="422"/>
    </row>
    <row r="73" spans="1:3" ht="15" customHeight="1" x14ac:dyDescent="0.25">
      <c r="A73" s="407" t="s">
        <v>236</v>
      </c>
      <c r="B73" s="408"/>
      <c r="C73" s="37"/>
    </row>
    <row r="74" spans="1:3" ht="15" customHeight="1" x14ac:dyDescent="0.25">
      <c r="A74" s="402" t="s">
        <v>237</v>
      </c>
      <c r="B74" s="403"/>
      <c r="C74" s="2"/>
    </row>
    <row r="75" spans="1:3" x14ac:dyDescent="0.25">
      <c r="A75" s="402" t="s">
        <v>238</v>
      </c>
      <c r="B75" s="403"/>
      <c r="C75" s="2"/>
    </row>
    <row r="76" spans="1:3" ht="45" customHeight="1" x14ac:dyDescent="0.25">
      <c r="A76" s="427" t="s">
        <v>113</v>
      </c>
      <c r="B76" s="428"/>
      <c r="C76" s="2">
        <f>IFERROR(C73/C74,0)</f>
        <v>0</v>
      </c>
    </row>
    <row r="77" spans="1:3" x14ac:dyDescent="0.25">
      <c r="A77" s="380" t="s">
        <v>9</v>
      </c>
      <c r="B77" s="381"/>
      <c r="C77" s="2"/>
    </row>
    <row r="78" spans="1:3" x14ac:dyDescent="0.25">
      <c r="A78" s="411" t="s">
        <v>36</v>
      </c>
      <c r="B78" s="412"/>
      <c r="C78" s="413"/>
    </row>
    <row r="79" spans="1:3" ht="15.75" thickBot="1" x14ac:dyDescent="0.3">
      <c r="A79" s="414"/>
      <c r="B79" s="415"/>
      <c r="C79" s="416"/>
    </row>
    <row r="80" spans="1:3" x14ac:dyDescent="0.25">
      <c r="A80" s="388" t="s">
        <v>501</v>
      </c>
      <c r="B80" s="389"/>
      <c r="C80" s="390"/>
    </row>
    <row r="81" spans="1:3" ht="15.75" thickBot="1" x14ac:dyDescent="0.3">
      <c r="A81" s="391"/>
      <c r="B81" s="392"/>
      <c r="C81" s="393"/>
    </row>
    <row r="82" spans="1:3" ht="24.95" customHeight="1" thickBot="1" x14ac:dyDescent="0.3">
      <c r="A82" s="409" t="s">
        <v>18</v>
      </c>
      <c r="B82" s="410"/>
      <c r="C82" s="244" t="s">
        <v>463</v>
      </c>
    </row>
    <row r="83" spans="1:3" ht="15.75" thickBot="1" x14ac:dyDescent="0.3">
      <c r="A83" s="404" t="s">
        <v>56</v>
      </c>
      <c r="B83" s="405"/>
      <c r="C83" s="406"/>
    </row>
    <row r="84" spans="1:3" ht="30" customHeight="1" x14ac:dyDescent="0.25">
      <c r="A84" s="407" t="s">
        <v>239</v>
      </c>
      <c r="B84" s="408"/>
      <c r="C84" s="37"/>
    </row>
    <row r="85" spans="1:3" ht="15" customHeight="1" x14ac:dyDescent="0.25">
      <c r="A85" s="402" t="s">
        <v>37</v>
      </c>
      <c r="B85" s="403"/>
      <c r="C85" s="2"/>
    </row>
    <row r="86" spans="1:3" ht="45" customHeight="1" x14ac:dyDescent="0.25">
      <c r="A86" s="427" t="s">
        <v>113</v>
      </c>
      <c r="B86" s="428"/>
      <c r="C86" s="2">
        <f>IFERROR(C84/C85,0)</f>
        <v>0</v>
      </c>
    </row>
    <row r="87" spans="1:3" x14ac:dyDescent="0.25">
      <c r="A87" s="380" t="s">
        <v>9</v>
      </c>
      <c r="B87" s="381"/>
      <c r="C87" s="2"/>
    </row>
    <row r="88" spans="1:3" x14ac:dyDescent="0.25">
      <c r="A88" s="411" t="s">
        <v>36</v>
      </c>
      <c r="B88" s="412"/>
      <c r="C88" s="413"/>
    </row>
    <row r="89" spans="1:3" ht="15.75" thickBot="1" x14ac:dyDescent="0.3">
      <c r="A89" s="414"/>
      <c r="B89" s="415"/>
      <c r="C89" s="416"/>
    </row>
    <row r="90" spans="1:3" ht="24.95" customHeight="1" thickBot="1" x14ac:dyDescent="0.3">
      <c r="A90" s="409" t="s">
        <v>240</v>
      </c>
      <c r="B90" s="410"/>
      <c r="C90" s="244" t="s">
        <v>464</v>
      </c>
    </row>
    <row r="91" spans="1:3" ht="15" customHeight="1" thickBot="1" x14ac:dyDescent="0.3">
      <c r="A91" s="420" t="s">
        <v>57</v>
      </c>
      <c r="B91" s="421"/>
      <c r="C91" s="422"/>
    </row>
    <row r="92" spans="1:3" ht="30" customHeight="1" x14ac:dyDescent="0.25">
      <c r="A92" s="448" t="s">
        <v>241</v>
      </c>
      <c r="B92" s="449"/>
      <c r="C92" s="37"/>
    </row>
    <row r="93" spans="1:3" ht="30" customHeight="1" x14ac:dyDescent="0.25">
      <c r="A93" s="425" t="s">
        <v>70</v>
      </c>
      <c r="B93" s="426"/>
      <c r="C93" s="34"/>
    </row>
    <row r="94" spans="1:3" x14ac:dyDescent="0.25">
      <c r="A94" s="380" t="s">
        <v>34</v>
      </c>
      <c r="B94" s="381"/>
      <c r="C94" s="2">
        <f>IFERROR(C92/C93,0)</f>
        <v>0</v>
      </c>
    </row>
    <row r="95" spans="1:3" x14ac:dyDescent="0.25">
      <c r="A95" s="380" t="s">
        <v>9</v>
      </c>
      <c r="B95" s="381"/>
      <c r="C95" s="2"/>
    </row>
    <row r="96" spans="1:3" x14ac:dyDescent="0.25">
      <c r="A96" s="411" t="s">
        <v>36</v>
      </c>
      <c r="B96" s="412"/>
      <c r="C96" s="413"/>
    </row>
    <row r="97" spans="1:3" ht="15.75" thickBot="1" x14ac:dyDescent="0.3">
      <c r="A97" s="414"/>
      <c r="B97" s="415"/>
      <c r="C97" s="416"/>
    </row>
    <row r="98" spans="1:3" x14ac:dyDescent="0.25">
      <c r="A98" s="14"/>
      <c r="B98" s="14"/>
      <c r="C98" s="14"/>
    </row>
    <row r="99" spans="1:3" x14ac:dyDescent="0.25">
      <c r="A99" s="14"/>
      <c r="B99" s="14"/>
      <c r="C99" s="14"/>
    </row>
    <row r="100" spans="1:3" x14ac:dyDescent="0.25">
      <c r="A100" s="3" t="s">
        <v>67</v>
      </c>
    </row>
  </sheetData>
  <mergeCells count="82">
    <mergeCell ref="A37:B37"/>
    <mergeCell ref="A25:C26"/>
    <mergeCell ref="A28:C28"/>
    <mergeCell ref="A29:B29"/>
    <mergeCell ref="A30:B30"/>
    <mergeCell ref="A31:B31"/>
    <mergeCell ref="A32:B32"/>
    <mergeCell ref="A33:C34"/>
    <mergeCell ref="A87:B87"/>
    <mergeCell ref="A88:C89"/>
    <mergeCell ref="A91:C91"/>
    <mergeCell ref="A90:B90"/>
    <mergeCell ref="A96:C97"/>
    <mergeCell ref="A92:B92"/>
    <mergeCell ref="A93:B93"/>
    <mergeCell ref="A94:B94"/>
    <mergeCell ref="A95:B95"/>
    <mergeCell ref="A58:B58"/>
    <mergeCell ref="A59:B59"/>
    <mergeCell ref="A60:B60"/>
    <mergeCell ref="A61:C62"/>
    <mergeCell ref="A86:B86"/>
    <mergeCell ref="A63:B63"/>
    <mergeCell ref="A66:B66"/>
    <mergeCell ref="A67:B67"/>
    <mergeCell ref="A68:B68"/>
    <mergeCell ref="A65:B65"/>
    <mergeCell ref="A64:C64"/>
    <mergeCell ref="A69:C70"/>
    <mergeCell ref="A42:B42"/>
    <mergeCell ref="A43:C44"/>
    <mergeCell ref="A41:B41"/>
    <mergeCell ref="A16:B16"/>
    <mergeCell ref="A17:C18"/>
    <mergeCell ref="A35:C36"/>
    <mergeCell ref="A38:C38"/>
    <mergeCell ref="A39:B39"/>
    <mergeCell ref="A40:B40"/>
    <mergeCell ref="A20:C20"/>
    <mergeCell ref="A21:B21"/>
    <mergeCell ref="A22:B22"/>
    <mergeCell ref="A23:B23"/>
    <mergeCell ref="A24:B24"/>
    <mergeCell ref="A19:B19"/>
    <mergeCell ref="A27:B27"/>
    <mergeCell ref="A1:C2"/>
    <mergeCell ref="A4:C4"/>
    <mergeCell ref="A5:B5"/>
    <mergeCell ref="A6:B6"/>
    <mergeCell ref="A15:B15"/>
    <mergeCell ref="A7:B7"/>
    <mergeCell ref="A8:B8"/>
    <mergeCell ref="A9:C10"/>
    <mergeCell ref="A12:C12"/>
    <mergeCell ref="A13:B13"/>
    <mergeCell ref="A3:B3"/>
    <mergeCell ref="A11:B11"/>
    <mergeCell ref="A14:B14"/>
    <mergeCell ref="A51:C52"/>
    <mergeCell ref="A57:B57"/>
    <mergeCell ref="A47:B47"/>
    <mergeCell ref="A48:B48"/>
    <mergeCell ref="A49:B49"/>
    <mergeCell ref="A53:C54"/>
    <mergeCell ref="A55:B55"/>
    <mergeCell ref="A56:C56"/>
    <mergeCell ref="A45:B45"/>
    <mergeCell ref="A78:C79"/>
    <mergeCell ref="A84:B84"/>
    <mergeCell ref="A85:B85"/>
    <mergeCell ref="A72:C72"/>
    <mergeCell ref="A80:C81"/>
    <mergeCell ref="A83:C83"/>
    <mergeCell ref="A73:B73"/>
    <mergeCell ref="A74:B74"/>
    <mergeCell ref="A75:B75"/>
    <mergeCell ref="A76:B76"/>
    <mergeCell ref="A77:B77"/>
    <mergeCell ref="A71:B71"/>
    <mergeCell ref="A82:B82"/>
    <mergeCell ref="A46:C46"/>
    <mergeCell ref="A50:B50"/>
  </mergeCells>
  <hyperlinks>
    <hyperlink ref="A100" location="Resumen!A15" display="Regresar a &quot;Resumen&quot;" xr:uid="{F947322C-2109-4983-A05F-BF268B29057E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9EE1B1B-999E-40CF-A88F-4CF644072D8B}">
          <x14:formula1>
            <xm:f>Listas!$E$2:$E$3</xm:f>
          </x14:formula1>
          <xm:sqref>C8 C16 C68 C42 C95 C24 C32 C50 C60 C77 C87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DE862-AFAB-4FD5-8F3B-92B88D3C93C1}">
  <dimension ref="A1:C101"/>
  <sheetViews>
    <sheetView zoomScaleNormal="100" workbookViewId="0">
      <selection activeCell="N100" sqref="N100:N101"/>
    </sheetView>
  </sheetViews>
  <sheetFormatPr baseColWidth="10" defaultColWidth="11.42578125" defaultRowHeight="15" x14ac:dyDescent="0.25"/>
  <cols>
    <col min="1" max="1" width="35.7109375" customWidth="1"/>
    <col min="2" max="2" width="34.140625" customWidth="1"/>
    <col min="3" max="3" width="15.7109375" customWidth="1"/>
  </cols>
  <sheetData>
    <row r="1" spans="1:3" ht="15.75" thickBot="1" x14ac:dyDescent="0.3">
      <c r="A1" s="388" t="s">
        <v>12</v>
      </c>
      <c r="B1" s="388"/>
      <c r="C1" s="388"/>
    </row>
    <row r="2" spans="1:3" ht="15.75" thickBot="1" x14ac:dyDescent="0.3">
      <c r="A2" s="388"/>
      <c r="B2" s="388"/>
      <c r="C2" s="388"/>
    </row>
    <row r="3" spans="1:3" ht="24.95" customHeight="1" thickBot="1" x14ac:dyDescent="0.3">
      <c r="A3" s="409" t="s">
        <v>402</v>
      </c>
      <c r="B3" s="410"/>
      <c r="C3" s="245" t="s">
        <v>465</v>
      </c>
    </row>
    <row r="4" spans="1:3" ht="30" customHeight="1" thickBot="1" x14ac:dyDescent="0.3">
      <c r="A4" s="394" t="s">
        <v>244</v>
      </c>
      <c r="B4" s="394"/>
      <c r="C4" s="450"/>
    </row>
    <row r="5" spans="1:3" ht="30" customHeight="1" x14ac:dyDescent="0.25">
      <c r="A5" s="423" t="s">
        <v>245</v>
      </c>
      <c r="B5" s="424"/>
      <c r="C5" s="37"/>
    </row>
    <row r="6" spans="1:3" ht="15" customHeight="1" x14ac:dyDescent="0.25">
      <c r="A6" s="425" t="s">
        <v>246</v>
      </c>
      <c r="B6" s="426"/>
      <c r="C6" s="2"/>
    </row>
    <row r="7" spans="1:3" ht="22.15" customHeight="1" x14ac:dyDescent="0.25">
      <c r="A7" s="380" t="s">
        <v>69</v>
      </c>
      <c r="B7" s="381"/>
      <c r="C7" s="2">
        <f>IFERROR(C5/C6,0)</f>
        <v>0</v>
      </c>
    </row>
    <row r="8" spans="1:3" ht="15" customHeight="1" x14ac:dyDescent="0.25">
      <c r="A8" s="380" t="s">
        <v>9</v>
      </c>
      <c r="B8" s="381"/>
      <c r="C8" s="2"/>
    </row>
    <row r="9" spans="1:3" x14ac:dyDescent="0.25">
      <c r="A9" s="411" t="s">
        <v>36</v>
      </c>
      <c r="B9" s="412"/>
      <c r="C9" s="413"/>
    </row>
    <row r="10" spans="1:3" ht="15.75" thickBot="1" x14ac:dyDescent="0.3">
      <c r="A10" s="414"/>
      <c r="B10" s="415"/>
      <c r="C10" s="416"/>
    </row>
    <row r="11" spans="1:3" ht="24.95" customHeight="1" thickBot="1" x14ac:dyDescent="0.3">
      <c r="A11" s="409" t="s">
        <v>242</v>
      </c>
      <c r="B11" s="410"/>
      <c r="C11" s="245" t="s">
        <v>466</v>
      </c>
    </row>
    <row r="12" spans="1:3" ht="30" customHeight="1" thickBot="1" x14ac:dyDescent="0.3">
      <c r="A12" s="394" t="s">
        <v>247</v>
      </c>
      <c r="B12" s="394"/>
      <c r="C12" s="450"/>
    </row>
    <row r="13" spans="1:3" ht="30" customHeight="1" x14ac:dyDescent="0.25">
      <c r="A13" s="423" t="s">
        <v>248</v>
      </c>
      <c r="B13" s="424"/>
      <c r="C13" s="37"/>
    </row>
    <row r="14" spans="1:3" ht="30" customHeight="1" x14ac:dyDescent="0.25">
      <c r="A14" s="425" t="s">
        <v>249</v>
      </c>
      <c r="B14" s="426"/>
      <c r="C14" s="2"/>
    </row>
    <row r="15" spans="1:3" ht="22.15" customHeight="1" x14ac:dyDescent="0.25">
      <c r="A15" s="380" t="s">
        <v>34</v>
      </c>
      <c r="B15" s="381"/>
      <c r="C15" s="2">
        <f>IFERROR(C13/C14,0)</f>
        <v>0</v>
      </c>
    </row>
    <row r="16" spans="1:3" ht="15" customHeight="1" x14ac:dyDescent="0.25">
      <c r="A16" s="380" t="s">
        <v>9</v>
      </c>
      <c r="B16" s="381"/>
      <c r="C16" s="2"/>
    </row>
    <row r="17" spans="1:3" x14ac:dyDescent="0.25">
      <c r="A17" s="411" t="s">
        <v>36</v>
      </c>
      <c r="B17" s="412"/>
      <c r="C17" s="413"/>
    </row>
    <row r="18" spans="1:3" ht="15.75" thickBot="1" x14ac:dyDescent="0.3">
      <c r="A18" s="414"/>
      <c r="B18" s="415"/>
      <c r="C18" s="416"/>
    </row>
    <row r="19" spans="1:3" ht="24.95" customHeight="1" thickBot="1" x14ac:dyDescent="0.3">
      <c r="A19" s="409" t="s">
        <v>243</v>
      </c>
      <c r="B19" s="410"/>
      <c r="C19" s="245" t="s">
        <v>467</v>
      </c>
    </row>
    <row r="20" spans="1:3" ht="30" customHeight="1" thickBot="1" x14ac:dyDescent="0.3">
      <c r="A20" s="394" t="s">
        <v>250</v>
      </c>
      <c r="B20" s="394"/>
      <c r="C20" s="450"/>
    </row>
    <row r="21" spans="1:3" ht="30" customHeight="1" x14ac:dyDescent="0.25">
      <c r="A21" s="423" t="s">
        <v>251</v>
      </c>
      <c r="B21" s="424"/>
      <c r="C21" s="37"/>
    </row>
    <row r="22" spans="1:3" ht="15" customHeight="1" x14ac:dyDescent="0.25">
      <c r="A22" s="425" t="s">
        <v>252</v>
      </c>
      <c r="B22" s="426"/>
      <c r="C22" s="2"/>
    </row>
    <row r="23" spans="1:3" ht="22.15" customHeight="1" x14ac:dyDescent="0.25">
      <c r="A23" s="380" t="s">
        <v>34</v>
      </c>
      <c r="B23" s="381"/>
      <c r="C23" s="2">
        <f>IFERROR(C21/C22,0)</f>
        <v>0</v>
      </c>
    </row>
    <row r="24" spans="1:3" ht="15" customHeight="1" x14ac:dyDescent="0.25">
      <c r="A24" s="380" t="s">
        <v>9</v>
      </c>
      <c r="B24" s="381"/>
      <c r="C24" s="2"/>
    </row>
    <row r="25" spans="1:3" x14ac:dyDescent="0.25">
      <c r="A25" s="411" t="s">
        <v>36</v>
      </c>
      <c r="B25" s="412"/>
      <c r="C25" s="413"/>
    </row>
    <row r="26" spans="1:3" ht="15.75" thickBot="1" x14ac:dyDescent="0.3">
      <c r="A26" s="414"/>
      <c r="B26" s="415"/>
      <c r="C26" s="416"/>
    </row>
    <row r="27" spans="1:3" ht="15" customHeight="1" x14ac:dyDescent="0.25">
      <c r="A27" s="388" t="s">
        <v>13</v>
      </c>
      <c r="B27" s="389"/>
      <c r="C27" s="389"/>
    </row>
    <row r="28" spans="1:3" ht="15" customHeight="1" thickBot="1" x14ac:dyDescent="0.3">
      <c r="A28" s="453"/>
      <c r="B28" s="454"/>
      <c r="C28" s="454"/>
    </row>
    <row r="29" spans="1:3" ht="24.95" customHeight="1" thickBot="1" x14ac:dyDescent="0.3">
      <c r="A29" s="409" t="s">
        <v>14</v>
      </c>
      <c r="B29" s="437"/>
      <c r="C29" s="244" t="s">
        <v>468</v>
      </c>
    </row>
    <row r="30" spans="1:3" ht="30" customHeight="1" thickBot="1" x14ac:dyDescent="0.3">
      <c r="A30" s="394" t="s">
        <v>52</v>
      </c>
      <c r="B30" s="395"/>
      <c r="C30" s="396"/>
    </row>
    <row r="31" spans="1:3" ht="30" customHeight="1" x14ac:dyDescent="0.25">
      <c r="A31" s="423" t="s">
        <v>253</v>
      </c>
      <c r="B31" s="424"/>
      <c r="C31" s="37"/>
    </row>
    <row r="32" spans="1:3" x14ac:dyDescent="0.25">
      <c r="A32" s="402" t="s">
        <v>403</v>
      </c>
      <c r="B32" s="403"/>
      <c r="C32" s="2"/>
    </row>
    <row r="33" spans="1:3" ht="15" customHeight="1" x14ac:dyDescent="0.25">
      <c r="A33" s="380" t="s">
        <v>34</v>
      </c>
      <c r="B33" s="381"/>
      <c r="C33" s="2">
        <f>IFERROR(C31/C32,0)</f>
        <v>0</v>
      </c>
    </row>
    <row r="34" spans="1:3" ht="15" customHeight="1" x14ac:dyDescent="0.25">
      <c r="A34" s="380" t="s">
        <v>9</v>
      </c>
      <c r="B34" s="381"/>
      <c r="C34" s="2"/>
    </row>
    <row r="35" spans="1:3" ht="15" customHeight="1" x14ac:dyDescent="0.25">
      <c r="A35" s="411" t="s">
        <v>36</v>
      </c>
      <c r="B35" s="412"/>
      <c r="C35" s="413"/>
    </row>
    <row r="36" spans="1:3" ht="15" customHeight="1" thickBot="1" x14ac:dyDescent="0.3">
      <c r="A36" s="414"/>
      <c r="B36" s="415"/>
      <c r="C36" s="416"/>
    </row>
    <row r="37" spans="1:3" ht="24.95" customHeight="1" thickBot="1" x14ac:dyDescent="0.3">
      <c r="A37" s="409" t="s">
        <v>254</v>
      </c>
      <c r="B37" s="437"/>
      <c r="C37" s="244" t="s">
        <v>469</v>
      </c>
    </row>
    <row r="38" spans="1:3" ht="30" customHeight="1" thickBot="1" x14ac:dyDescent="0.3">
      <c r="A38" s="394" t="s">
        <v>53</v>
      </c>
      <c r="B38" s="395"/>
      <c r="C38" s="396"/>
    </row>
    <row r="39" spans="1:3" ht="30" customHeight="1" x14ac:dyDescent="0.25">
      <c r="A39" s="423" t="s">
        <v>255</v>
      </c>
      <c r="B39" s="424"/>
      <c r="C39" s="37"/>
    </row>
    <row r="40" spans="1:3" x14ac:dyDescent="0.25">
      <c r="A40" s="402" t="s">
        <v>256</v>
      </c>
      <c r="B40" s="403"/>
      <c r="C40" s="2"/>
    </row>
    <row r="41" spans="1:3" ht="15" customHeight="1" x14ac:dyDescent="0.25">
      <c r="A41" s="380" t="s">
        <v>34</v>
      </c>
      <c r="B41" s="381"/>
      <c r="C41" s="2">
        <f>IFERROR(C39/C40,0)</f>
        <v>0</v>
      </c>
    </row>
    <row r="42" spans="1:3" ht="15" customHeight="1" x14ac:dyDescent="0.25">
      <c r="A42" s="380" t="s">
        <v>9</v>
      </c>
      <c r="B42" s="381"/>
      <c r="C42" s="2"/>
    </row>
    <row r="43" spans="1:3" ht="15" customHeight="1" x14ac:dyDescent="0.25">
      <c r="A43" s="411" t="s">
        <v>36</v>
      </c>
      <c r="B43" s="412"/>
      <c r="C43" s="413"/>
    </row>
    <row r="44" spans="1:3" ht="15" customHeight="1" thickBot="1" x14ac:dyDescent="0.3">
      <c r="A44" s="414"/>
      <c r="B44" s="415"/>
      <c r="C44" s="416"/>
    </row>
    <row r="45" spans="1:3" ht="24.95" customHeight="1" thickBot="1" x14ac:dyDescent="0.3">
      <c r="A45" s="409" t="s">
        <v>520</v>
      </c>
      <c r="B45" s="437"/>
      <c r="C45" s="244" t="s">
        <v>470</v>
      </c>
    </row>
    <row r="46" spans="1:3" ht="39.950000000000003" customHeight="1" thickBot="1" x14ac:dyDescent="0.3">
      <c r="A46" s="394" t="s">
        <v>257</v>
      </c>
      <c r="B46" s="395"/>
      <c r="C46" s="396"/>
    </row>
    <row r="47" spans="1:3" ht="30" customHeight="1" x14ac:dyDescent="0.25">
      <c r="A47" s="423" t="s">
        <v>258</v>
      </c>
      <c r="B47" s="424"/>
      <c r="C47" s="37"/>
    </row>
    <row r="48" spans="1:3" ht="30" customHeight="1" x14ac:dyDescent="0.25">
      <c r="A48" s="402" t="s">
        <v>259</v>
      </c>
      <c r="B48" s="403"/>
      <c r="C48" s="34"/>
    </row>
    <row r="49" spans="1:3" ht="15" customHeight="1" x14ac:dyDescent="0.25">
      <c r="A49" s="380" t="s">
        <v>34</v>
      </c>
      <c r="B49" s="381"/>
      <c r="C49" s="2">
        <f>IFERROR(C47/C48,0)</f>
        <v>0</v>
      </c>
    </row>
    <row r="50" spans="1:3" ht="15" customHeight="1" x14ac:dyDescent="0.25">
      <c r="A50" s="380" t="s">
        <v>9</v>
      </c>
      <c r="B50" s="381"/>
      <c r="C50" s="2"/>
    </row>
    <row r="51" spans="1:3" ht="15" customHeight="1" x14ac:dyDescent="0.25">
      <c r="A51" s="411" t="s">
        <v>36</v>
      </c>
      <c r="B51" s="412"/>
      <c r="C51" s="413"/>
    </row>
    <row r="52" spans="1:3" ht="15" customHeight="1" thickBot="1" x14ac:dyDescent="0.3">
      <c r="A52" s="414"/>
      <c r="B52" s="415"/>
      <c r="C52" s="416"/>
    </row>
    <row r="53" spans="1:3" x14ac:dyDescent="0.25">
      <c r="A53" s="388" t="s">
        <v>86</v>
      </c>
      <c r="B53" s="389"/>
      <c r="C53" s="390"/>
    </row>
    <row r="54" spans="1:3" ht="15.75" thickBot="1" x14ac:dyDescent="0.3">
      <c r="A54" s="453"/>
      <c r="B54" s="454"/>
      <c r="C54" s="455"/>
    </row>
    <row r="55" spans="1:3" ht="24.95" customHeight="1" thickBot="1" x14ac:dyDescent="0.3">
      <c r="A55" s="409" t="s">
        <v>260</v>
      </c>
      <c r="B55" s="437"/>
      <c r="C55" s="244" t="s">
        <v>471</v>
      </c>
    </row>
    <row r="56" spans="1:3" ht="30" customHeight="1" thickBot="1" x14ac:dyDescent="0.3">
      <c r="A56" s="394" t="s">
        <v>261</v>
      </c>
      <c r="B56" s="395"/>
      <c r="C56" s="396"/>
    </row>
    <row r="57" spans="1:3" x14ac:dyDescent="0.25">
      <c r="A57" s="423" t="s">
        <v>262</v>
      </c>
      <c r="B57" s="424"/>
      <c r="C57" s="37"/>
    </row>
    <row r="58" spans="1:3" x14ac:dyDescent="0.25">
      <c r="A58" s="402" t="s">
        <v>263</v>
      </c>
      <c r="B58" s="403"/>
      <c r="C58" s="2"/>
    </row>
    <row r="59" spans="1:3" x14ac:dyDescent="0.25">
      <c r="A59" s="380" t="s">
        <v>34</v>
      </c>
      <c r="B59" s="381"/>
      <c r="C59" s="2">
        <f>IFERROR(C57/C58,0)</f>
        <v>0</v>
      </c>
    </row>
    <row r="60" spans="1:3" x14ac:dyDescent="0.25">
      <c r="A60" s="380" t="s">
        <v>9</v>
      </c>
      <c r="B60" s="381"/>
      <c r="C60" s="2"/>
    </row>
    <row r="61" spans="1:3" x14ac:dyDescent="0.25">
      <c r="A61" s="411" t="s">
        <v>36</v>
      </c>
      <c r="B61" s="412"/>
      <c r="C61" s="413"/>
    </row>
    <row r="62" spans="1:3" ht="15.75" thickBot="1" x14ac:dyDescent="0.3">
      <c r="A62" s="414"/>
      <c r="B62" s="415"/>
      <c r="C62" s="416"/>
    </row>
    <row r="63" spans="1:3" ht="14.45" customHeight="1" x14ac:dyDescent="0.25">
      <c r="A63" s="388" t="s">
        <v>88</v>
      </c>
      <c r="B63" s="389"/>
      <c r="C63" s="390"/>
    </row>
    <row r="64" spans="1:3" ht="15" customHeight="1" thickBot="1" x14ac:dyDescent="0.3">
      <c r="A64" s="453"/>
      <c r="B64" s="454"/>
      <c r="C64" s="455"/>
    </row>
    <row r="65" spans="1:3" ht="24.95" customHeight="1" thickBot="1" x14ac:dyDescent="0.3">
      <c r="A65" s="409" t="s">
        <v>264</v>
      </c>
      <c r="B65" s="437"/>
      <c r="C65" s="244" t="s">
        <v>472</v>
      </c>
    </row>
    <row r="66" spans="1:3" ht="30" customHeight="1" thickBot="1" x14ac:dyDescent="0.3">
      <c r="A66" s="394" t="s">
        <v>265</v>
      </c>
      <c r="B66" s="395"/>
      <c r="C66" s="396"/>
    </row>
    <row r="67" spans="1:3" x14ac:dyDescent="0.25">
      <c r="A67" s="423" t="s">
        <v>392</v>
      </c>
      <c r="B67" s="424"/>
      <c r="C67" s="37"/>
    </row>
    <row r="68" spans="1:3" ht="15" customHeight="1" x14ac:dyDescent="0.25">
      <c r="A68" s="402" t="s">
        <v>393</v>
      </c>
      <c r="B68" s="403"/>
      <c r="C68" s="34"/>
    </row>
    <row r="69" spans="1:3" x14ac:dyDescent="0.25">
      <c r="A69" s="380" t="s">
        <v>34</v>
      </c>
      <c r="B69" s="381"/>
      <c r="C69" s="34">
        <f>IFERROR(C67/C68,0)</f>
        <v>0</v>
      </c>
    </row>
    <row r="70" spans="1:3" x14ac:dyDescent="0.25">
      <c r="A70" s="380" t="s">
        <v>9</v>
      </c>
      <c r="B70" s="381"/>
      <c r="C70" s="2"/>
    </row>
    <row r="71" spans="1:3" x14ac:dyDescent="0.25">
      <c r="A71" s="411" t="s">
        <v>36</v>
      </c>
      <c r="B71" s="412"/>
      <c r="C71" s="413"/>
    </row>
    <row r="72" spans="1:3" ht="15.75" thickBot="1" x14ac:dyDescent="0.3">
      <c r="A72" s="414"/>
      <c r="B72" s="415"/>
      <c r="C72" s="416"/>
    </row>
    <row r="73" spans="1:3" ht="24.95" customHeight="1" thickBot="1" x14ac:dyDescent="0.3">
      <c r="A73" s="409" t="s">
        <v>266</v>
      </c>
      <c r="B73" s="437"/>
      <c r="C73" s="244" t="s">
        <v>473</v>
      </c>
    </row>
    <row r="74" spans="1:3" ht="30" customHeight="1" thickBot="1" x14ac:dyDescent="0.3">
      <c r="A74" s="394" t="s">
        <v>267</v>
      </c>
      <c r="B74" s="395"/>
      <c r="C74" s="396"/>
    </row>
    <row r="75" spans="1:3" ht="30" customHeight="1" x14ac:dyDescent="0.25">
      <c r="A75" s="423" t="s">
        <v>268</v>
      </c>
      <c r="B75" s="424"/>
      <c r="C75" s="37"/>
    </row>
    <row r="76" spans="1:3" ht="30" customHeight="1" x14ac:dyDescent="0.25">
      <c r="A76" s="402" t="s">
        <v>269</v>
      </c>
      <c r="B76" s="403"/>
      <c r="C76" s="34"/>
    </row>
    <row r="77" spans="1:3" x14ac:dyDescent="0.25">
      <c r="A77" s="380" t="s">
        <v>34</v>
      </c>
      <c r="B77" s="381"/>
      <c r="C77" s="34">
        <f>IFERROR(C75/C76,0)</f>
        <v>0</v>
      </c>
    </row>
    <row r="78" spans="1:3" x14ac:dyDescent="0.25">
      <c r="A78" s="380" t="s">
        <v>9</v>
      </c>
      <c r="B78" s="381"/>
      <c r="C78" s="2"/>
    </row>
    <row r="79" spans="1:3" x14ac:dyDescent="0.25">
      <c r="A79" s="411" t="s">
        <v>36</v>
      </c>
      <c r="B79" s="412"/>
      <c r="C79" s="413"/>
    </row>
    <row r="80" spans="1:3" ht="15.75" thickBot="1" x14ac:dyDescent="0.3">
      <c r="A80" s="414"/>
      <c r="B80" s="415"/>
      <c r="C80" s="416"/>
    </row>
    <row r="81" spans="1:3" x14ac:dyDescent="0.25">
      <c r="A81" s="388" t="s">
        <v>87</v>
      </c>
      <c r="B81" s="389"/>
      <c r="C81" s="390"/>
    </row>
    <row r="82" spans="1:3" ht="15.75" thickBot="1" x14ac:dyDescent="0.3">
      <c r="A82" s="453"/>
      <c r="B82" s="454"/>
      <c r="C82" s="455"/>
    </row>
    <row r="83" spans="1:3" ht="24.95" customHeight="1" thickBot="1" x14ac:dyDescent="0.3">
      <c r="A83" s="409" t="s">
        <v>33</v>
      </c>
      <c r="B83" s="410"/>
      <c r="C83" s="246" t="s">
        <v>474</v>
      </c>
    </row>
    <row r="84" spans="1:3" ht="30" customHeight="1" thickBot="1" x14ac:dyDescent="0.3">
      <c r="A84" s="394" t="s">
        <v>270</v>
      </c>
      <c r="B84" s="395"/>
      <c r="C84" s="396"/>
    </row>
    <row r="85" spans="1:3" ht="30" customHeight="1" x14ac:dyDescent="0.25">
      <c r="A85" s="407" t="s">
        <v>271</v>
      </c>
      <c r="B85" s="408"/>
      <c r="C85" s="37"/>
    </row>
    <row r="86" spans="1:3" x14ac:dyDescent="0.25">
      <c r="A86" s="402" t="s">
        <v>272</v>
      </c>
      <c r="B86" s="403"/>
      <c r="C86" s="34"/>
    </row>
    <row r="87" spans="1:3" x14ac:dyDescent="0.25">
      <c r="A87" s="380" t="s">
        <v>34</v>
      </c>
      <c r="B87" s="381"/>
      <c r="C87" s="34">
        <f>IFERROR(C85/C86,0)</f>
        <v>0</v>
      </c>
    </row>
    <row r="88" spans="1:3" x14ac:dyDescent="0.25">
      <c r="A88" s="380" t="s">
        <v>9</v>
      </c>
      <c r="B88" s="381"/>
      <c r="C88" s="2"/>
    </row>
    <row r="89" spans="1:3" x14ac:dyDescent="0.25">
      <c r="A89" s="411" t="s">
        <v>521</v>
      </c>
      <c r="B89" s="412"/>
      <c r="C89" s="413"/>
    </row>
    <row r="90" spans="1:3" ht="28.15" customHeight="1" thickBot="1" x14ac:dyDescent="0.3">
      <c r="A90" s="414"/>
      <c r="B90" s="415"/>
      <c r="C90" s="416"/>
    </row>
    <row r="91" spans="1:3" ht="24.95" customHeight="1" thickBot="1" x14ac:dyDescent="0.3">
      <c r="A91" s="409" t="s">
        <v>273</v>
      </c>
      <c r="B91" s="410"/>
      <c r="C91" s="246" t="s">
        <v>475</v>
      </c>
    </row>
    <row r="92" spans="1:3" ht="30" customHeight="1" thickBot="1" x14ac:dyDescent="0.3">
      <c r="A92" s="394" t="s">
        <v>54</v>
      </c>
      <c r="B92" s="395"/>
      <c r="C92" s="396"/>
    </row>
    <row r="93" spans="1:3" x14ac:dyDescent="0.25">
      <c r="A93" s="423" t="s">
        <v>274</v>
      </c>
      <c r="B93" s="424"/>
      <c r="C93" s="37"/>
    </row>
    <row r="94" spans="1:3" x14ac:dyDescent="0.25">
      <c r="A94" s="402" t="s">
        <v>275</v>
      </c>
      <c r="B94" s="403"/>
      <c r="C94" s="2"/>
    </row>
    <row r="95" spans="1:3" x14ac:dyDescent="0.25">
      <c r="A95" s="380" t="s">
        <v>34</v>
      </c>
      <c r="B95" s="381"/>
      <c r="C95" s="2">
        <f>IFERROR(C93/C94,0)</f>
        <v>0</v>
      </c>
    </row>
    <row r="96" spans="1:3" x14ac:dyDescent="0.25">
      <c r="A96" s="380" t="s">
        <v>9</v>
      </c>
      <c r="B96" s="381"/>
      <c r="C96" s="2"/>
    </row>
    <row r="97" spans="1:3" x14ac:dyDescent="0.25">
      <c r="A97" s="411" t="s">
        <v>521</v>
      </c>
      <c r="B97" s="412"/>
      <c r="C97" s="413"/>
    </row>
    <row r="98" spans="1:3" ht="15.75" thickBot="1" x14ac:dyDescent="0.3">
      <c r="A98" s="414"/>
      <c r="B98" s="415"/>
      <c r="C98" s="416"/>
    </row>
    <row r="99" spans="1:3" x14ac:dyDescent="0.25">
      <c r="A99" s="14"/>
      <c r="B99" s="14"/>
      <c r="C99" s="14"/>
    </row>
    <row r="100" spans="1:3" x14ac:dyDescent="0.25">
      <c r="A100" s="14"/>
      <c r="B100" s="14"/>
      <c r="C100" s="14"/>
    </row>
    <row r="101" spans="1:3" x14ac:dyDescent="0.25">
      <c r="A101" s="3" t="s">
        <v>67</v>
      </c>
    </row>
  </sheetData>
  <mergeCells count="82">
    <mergeCell ref="A3:B3"/>
    <mergeCell ref="A11:B11"/>
    <mergeCell ref="A19:B19"/>
    <mergeCell ref="A29:B29"/>
    <mergeCell ref="A37:B37"/>
    <mergeCell ref="A21:B21"/>
    <mergeCell ref="A22:B22"/>
    <mergeCell ref="A23:B23"/>
    <mergeCell ref="A24:B24"/>
    <mergeCell ref="A25:C26"/>
    <mergeCell ref="A30:C30"/>
    <mergeCell ref="A34:B34"/>
    <mergeCell ref="A35:C36"/>
    <mergeCell ref="A31:B31"/>
    <mergeCell ref="A32:B32"/>
    <mergeCell ref="A33:B33"/>
    <mergeCell ref="A87:B87"/>
    <mergeCell ref="A88:B88"/>
    <mergeCell ref="A89:C90"/>
    <mergeCell ref="A84:C84"/>
    <mergeCell ref="A85:B85"/>
    <mergeCell ref="A86:B86"/>
    <mergeCell ref="A83:B83"/>
    <mergeCell ref="A70:B70"/>
    <mergeCell ref="A71:C72"/>
    <mergeCell ref="A81:C82"/>
    <mergeCell ref="A74:C74"/>
    <mergeCell ref="A75:B75"/>
    <mergeCell ref="A76:B76"/>
    <mergeCell ref="A77:B77"/>
    <mergeCell ref="A78:B78"/>
    <mergeCell ref="A79:C80"/>
    <mergeCell ref="A73:B73"/>
    <mergeCell ref="A66:C66"/>
    <mergeCell ref="A67:B67"/>
    <mergeCell ref="A68:B68"/>
    <mergeCell ref="A69:B69"/>
    <mergeCell ref="A65:B65"/>
    <mergeCell ref="A1:C2"/>
    <mergeCell ref="A4:C4"/>
    <mergeCell ref="A5:B5"/>
    <mergeCell ref="A63:C64"/>
    <mergeCell ref="A6:B6"/>
    <mergeCell ref="A7:B7"/>
    <mergeCell ref="A8:B8"/>
    <mergeCell ref="A9:C10"/>
    <mergeCell ref="A27:C28"/>
    <mergeCell ref="A12:C12"/>
    <mergeCell ref="A13:B13"/>
    <mergeCell ref="A14:B14"/>
    <mergeCell ref="A15:B15"/>
    <mergeCell ref="A16:B16"/>
    <mergeCell ref="A17:C18"/>
    <mergeCell ref="A20:C20"/>
    <mergeCell ref="A61:C62"/>
    <mergeCell ref="A53:C54"/>
    <mergeCell ref="A56:C56"/>
    <mergeCell ref="A57:B57"/>
    <mergeCell ref="A58:B58"/>
    <mergeCell ref="A59:B59"/>
    <mergeCell ref="A60:B60"/>
    <mergeCell ref="A55:B55"/>
    <mergeCell ref="A42:B42"/>
    <mergeCell ref="A43:C44"/>
    <mergeCell ref="A46:C46"/>
    <mergeCell ref="A38:C38"/>
    <mergeCell ref="A39:B39"/>
    <mergeCell ref="A40:B40"/>
    <mergeCell ref="A41:B41"/>
    <mergeCell ref="A45:B45"/>
    <mergeCell ref="A47:B47"/>
    <mergeCell ref="A48:B48"/>
    <mergeCell ref="A49:B49"/>
    <mergeCell ref="A50:B50"/>
    <mergeCell ref="A51:C52"/>
    <mergeCell ref="A91:B91"/>
    <mergeCell ref="A96:B96"/>
    <mergeCell ref="A97:C98"/>
    <mergeCell ref="A92:C92"/>
    <mergeCell ref="A93:B93"/>
    <mergeCell ref="A94:B94"/>
    <mergeCell ref="A95:B95"/>
  </mergeCells>
  <hyperlinks>
    <hyperlink ref="A101" location="Resumen!A36" display="Regresar a &quot;Resumen&quot;" xr:uid="{8AD89331-1043-4526-B87C-3B476F0F0BA5}"/>
  </hyperlink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2337C2-E41E-4E69-B4B8-1C1D7337BCA0}">
          <x14:formula1>
            <xm:f>Listas!$E$2:$E$3</xm:f>
          </x14:formula1>
          <xm:sqref>C8 C34 C60 C70 C88 C16 C24 C42 C50 C78 C96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DA503-F27D-4B5A-B6CA-5092F6163A74}">
  <dimension ref="A1:C119"/>
  <sheetViews>
    <sheetView topLeftCell="A92" zoomScale="115" zoomScaleNormal="115" workbookViewId="0">
      <selection activeCell="A29" sqref="A29:B29"/>
    </sheetView>
  </sheetViews>
  <sheetFormatPr baseColWidth="10" defaultColWidth="11.42578125" defaultRowHeight="15" x14ac:dyDescent="0.25"/>
  <cols>
    <col min="1" max="1" width="35.7109375" customWidth="1"/>
    <col min="2" max="2" width="34.140625" customWidth="1"/>
    <col min="3" max="3" width="15.7109375" customWidth="1"/>
  </cols>
  <sheetData>
    <row r="1" spans="1:3" ht="15.75" thickBot="1" x14ac:dyDescent="0.3">
      <c r="A1" s="388" t="s">
        <v>89</v>
      </c>
      <c r="B1" s="388"/>
      <c r="C1" s="388"/>
    </row>
    <row r="2" spans="1:3" ht="15.75" thickBot="1" x14ac:dyDescent="0.3">
      <c r="A2" s="388"/>
      <c r="B2" s="388"/>
      <c r="C2" s="388"/>
    </row>
    <row r="3" spans="1:3" ht="24.95" customHeight="1" thickBot="1" x14ac:dyDescent="0.3">
      <c r="A3" s="409" t="s">
        <v>276</v>
      </c>
      <c r="B3" s="410"/>
      <c r="C3" s="244" t="s">
        <v>476</v>
      </c>
    </row>
    <row r="4" spans="1:3" ht="30" customHeight="1" thickBot="1" x14ac:dyDescent="0.3">
      <c r="A4" s="420" t="s">
        <v>277</v>
      </c>
      <c r="B4" s="421"/>
      <c r="C4" s="422"/>
    </row>
    <row r="5" spans="1:3" x14ac:dyDescent="0.25">
      <c r="A5" s="423" t="s">
        <v>278</v>
      </c>
      <c r="B5" s="424"/>
      <c r="C5" s="37"/>
    </row>
    <row r="6" spans="1:3" ht="15" customHeight="1" x14ac:dyDescent="0.25">
      <c r="A6" s="402" t="s">
        <v>279</v>
      </c>
      <c r="B6" s="403"/>
      <c r="C6" s="2"/>
    </row>
    <row r="7" spans="1:3" x14ac:dyDescent="0.25">
      <c r="A7" s="380" t="s">
        <v>34</v>
      </c>
      <c r="B7" s="381"/>
      <c r="C7" s="2">
        <f>IFERROR(C5/C6,0)</f>
        <v>0</v>
      </c>
    </row>
    <row r="8" spans="1:3" x14ac:dyDescent="0.25">
      <c r="A8" s="380" t="s">
        <v>9</v>
      </c>
      <c r="B8" s="381"/>
      <c r="C8" s="2"/>
    </row>
    <row r="9" spans="1:3" x14ac:dyDescent="0.25">
      <c r="A9" s="411" t="s">
        <v>36</v>
      </c>
      <c r="B9" s="412"/>
      <c r="C9" s="413"/>
    </row>
    <row r="10" spans="1:3" ht="15.75" thickBot="1" x14ac:dyDescent="0.3">
      <c r="A10" s="414"/>
      <c r="B10" s="415"/>
      <c r="C10" s="416"/>
    </row>
    <row r="11" spans="1:3" ht="24.95" customHeight="1" thickBot="1" x14ac:dyDescent="0.3">
      <c r="A11" s="409" t="s">
        <v>280</v>
      </c>
      <c r="B11" s="410"/>
      <c r="C11" s="244" t="s">
        <v>477</v>
      </c>
    </row>
    <row r="12" spans="1:3" ht="30" customHeight="1" thickBot="1" x14ac:dyDescent="0.3">
      <c r="A12" s="420" t="s">
        <v>281</v>
      </c>
      <c r="B12" s="421"/>
      <c r="C12" s="422"/>
    </row>
    <row r="13" spans="1:3" ht="30" customHeight="1" x14ac:dyDescent="0.25">
      <c r="A13" s="407" t="s">
        <v>282</v>
      </c>
      <c r="B13" s="408"/>
      <c r="C13" s="37"/>
    </row>
    <row r="14" spans="1:3" x14ac:dyDescent="0.25">
      <c r="A14" s="402" t="s">
        <v>283</v>
      </c>
      <c r="B14" s="403"/>
      <c r="C14" s="2"/>
    </row>
    <row r="15" spans="1:3" x14ac:dyDescent="0.25">
      <c r="A15" s="380" t="s">
        <v>69</v>
      </c>
      <c r="B15" s="381"/>
      <c r="C15" s="2">
        <f>IFERROR(C13/C14,0)</f>
        <v>0</v>
      </c>
    </row>
    <row r="16" spans="1:3" x14ac:dyDescent="0.25">
      <c r="A16" s="380" t="s">
        <v>9</v>
      </c>
      <c r="B16" s="381"/>
      <c r="C16" s="2"/>
    </row>
    <row r="17" spans="1:3" x14ac:dyDescent="0.25">
      <c r="A17" s="411" t="s">
        <v>36</v>
      </c>
      <c r="B17" s="412"/>
      <c r="C17" s="413"/>
    </row>
    <row r="18" spans="1:3" ht="15.75" thickBot="1" x14ac:dyDescent="0.3">
      <c r="A18" s="414"/>
      <c r="B18" s="415"/>
      <c r="C18" s="416"/>
    </row>
    <row r="19" spans="1:3" ht="15" customHeight="1" thickBot="1" x14ac:dyDescent="0.3">
      <c r="A19" s="388" t="s">
        <v>394</v>
      </c>
      <c r="B19" s="388"/>
      <c r="C19" s="440"/>
    </row>
    <row r="20" spans="1:3" ht="15" customHeight="1" thickBot="1" x14ac:dyDescent="0.3">
      <c r="A20" s="388"/>
      <c r="B20" s="388"/>
      <c r="C20" s="440"/>
    </row>
    <row r="21" spans="1:3" ht="24.95" customHeight="1" thickBot="1" x14ac:dyDescent="0.3">
      <c r="A21" s="409" t="s">
        <v>284</v>
      </c>
      <c r="B21" s="410"/>
      <c r="C21" s="244" t="s">
        <v>478</v>
      </c>
    </row>
    <row r="22" spans="1:3" ht="30" customHeight="1" thickBot="1" x14ac:dyDescent="0.3">
      <c r="A22" s="420" t="s">
        <v>285</v>
      </c>
      <c r="B22" s="421"/>
      <c r="C22" s="422"/>
    </row>
    <row r="23" spans="1:3" x14ac:dyDescent="0.25">
      <c r="A23" s="423" t="s">
        <v>395</v>
      </c>
      <c r="B23" s="424"/>
      <c r="C23" s="37"/>
    </row>
    <row r="24" spans="1:3" x14ac:dyDescent="0.25">
      <c r="A24" s="402" t="s">
        <v>396</v>
      </c>
      <c r="B24" s="403"/>
      <c r="C24" s="2"/>
    </row>
    <row r="25" spans="1:3" x14ac:dyDescent="0.25">
      <c r="A25" s="380" t="s">
        <v>34</v>
      </c>
      <c r="B25" s="381"/>
      <c r="C25" s="2">
        <f>IFERROR(C23/C24,0)</f>
        <v>0</v>
      </c>
    </row>
    <row r="26" spans="1:3" x14ac:dyDescent="0.25">
      <c r="A26" s="380" t="s">
        <v>9</v>
      </c>
      <c r="B26" s="381"/>
      <c r="C26" s="2"/>
    </row>
    <row r="27" spans="1:3" x14ac:dyDescent="0.25">
      <c r="A27" s="411" t="s">
        <v>521</v>
      </c>
      <c r="B27" s="412"/>
      <c r="C27" s="413"/>
    </row>
    <row r="28" spans="1:3" ht="15.75" thickBot="1" x14ac:dyDescent="0.3">
      <c r="A28" s="414"/>
      <c r="B28" s="415"/>
      <c r="C28" s="416"/>
    </row>
    <row r="29" spans="1:3" ht="24.95" customHeight="1" thickBot="1" x14ac:dyDescent="0.3">
      <c r="A29" s="409" t="s">
        <v>286</v>
      </c>
      <c r="B29" s="410"/>
      <c r="C29" s="244" t="s">
        <v>479</v>
      </c>
    </row>
    <row r="30" spans="1:3" ht="30" customHeight="1" thickBot="1" x14ac:dyDescent="0.3">
      <c r="A30" s="420" t="s">
        <v>287</v>
      </c>
      <c r="B30" s="421"/>
      <c r="C30" s="422"/>
    </row>
    <row r="31" spans="1:3" ht="15.75" thickBot="1" x14ac:dyDescent="0.3">
      <c r="A31" s="456" t="s">
        <v>68</v>
      </c>
      <c r="B31" s="457"/>
      <c r="C31" s="458"/>
    </row>
    <row r="32" spans="1:3" ht="30" customHeight="1" x14ac:dyDescent="0.25">
      <c r="A32" s="407" t="s">
        <v>288</v>
      </c>
      <c r="B32" s="408"/>
      <c r="C32" s="37"/>
    </row>
    <row r="33" spans="1:3" x14ac:dyDescent="0.25">
      <c r="A33" s="402" t="s">
        <v>283</v>
      </c>
      <c r="B33" s="403"/>
      <c r="C33" s="2"/>
    </row>
    <row r="34" spans="1:3" x14ac:dyDescent="0.25">
      <c r="A34" s="380" t="s">
        <v>34</v>
      </c>
      <c r="B34" s="381"/>
      <c r="C34" s="2">
        <f>IFERROR(C32/C33,0)</f>
        <v>0</v>
      </c>
    </row>
    <row r="35" spans="1:3" x14ac:dyDescent="0.25">
      <c r="A35" s="380" t="s">
        <v>9</v>
      </c>
      <c r="B35" s="381"/>
      <c r="C35" s="2"/>
    </row>
    <row r="36" spans="1:3" x14ac:dyDescent="0.25">
      <c r="A36" s="411" t="s">
        <v>36</v>
      </c>
      <c r="B36" s="412"/>
      <c r="C36" s="413"/>
    </row>
    <row r="37" spans="1:3" ht="15.75" thickBot="1" x14ac:dyDescent="0.3">
      <c r="A37" s="414"/>
      <c r="B37" s="415"/>
      <c r="C37" s="416"/>
    </row>
    <row r="38" spans="1:3" ht="15" customHeight="1" thickBot="1" x14ac:dyDescent="0.3">
      <c r="A38" s="388" t="s">
        <v>90</v>
      </c>
      <c r="B38" s="388"/>
      <c r="C38" s="440"/>
    </row>
    <row r="39" spans="1:3" ht="15" customHeight="1" thickBot="1" x14ac:dyDescent="0.3">
      <c r="A39" s="388"/>
      <c r="B39" s="388"/>
      <c r="C39" s="440"/>
    </row>
    <row r="40" spans="1:3" ht="24.95" customHeight="1" thickBot="1" x14ac:dyDescent="0.3">
      <c r="A40" s="409" t="s">
        <v>397</v>
      </c>
      <c r="B40" s="410"/>
      <c r="C40" s="244" t="s">
        <v>480</v>
      </c>
    </row>
    <row r="41" spans="1:3" ht="30" customHeight="1" thickBot="1" x14ac:dyDescent="0.3">
      <c r="A41" s="420" t="s">
        <v>289</v>
      </c>
      <c r="B41" s="421"/>
      <c r="C41" s="422"/>
    </row>
    <row r="42" spans="1:3" x14ac:dyDescent="0.25">
      <c r="A42" s="423" t="s">
        <v>290</v>
      </c>
      <c r="B42" s="424"/>
      <c r="C42" s="37"/>
    </row>
    <row r="43" spans="1:3" ht="30" customHeight="1" x14ac:dyDescent="0.25">
      <c r="A43" s="402" t="s">
        <v>291</v>
      </c>
      <c r="B43" s="403"/>
      <c r="C43" s="2"/>
    </row>
    <row r="44" spans="1:3" x14ac:dyDescent="0.25">
      <c r="A44" s="380" t="s">
        <v>34</v>
      </c>
      <c r="B44" s="381"/>
      <c r="C44" s="2">
        <f>IFERROR(C42/C43,0)</f>
        <v>0</v>
      </c>
    </row>
    <row r="45" spans="1:3" x14ac:dyDescent="0.25">
      <c r="A45" s="380" t="s">
        <v>9</v>
      </c>
      <c r="B45" s="381"/>
      <c r="C45" s="2"/>
    </row>
    <row r="46" spans="1:3" x14ac:dyDescent="0.25">
      <c r="A46" s="429" t="s">
        <v>521</v>
      </c>
      <c r="B46" s="430"/>
      <c r="C46" s="431"/>
    </row>
    <row r="47" spans="1:3" ht="26.45" customHeight="1" thickBot="1" x14ac:dyDescent="0.3">
      <c r="A47" s="432"/>
      <c r="B47" s="433"/>
      <c r="C47" s="434"/>
    </row>
    <row r="48" spans="1:3" ht="24.95" customHeight="1" thickBot="1" x14ac:dyDescent="0.3">
      <c r="A48" s="409" t="s">
        <v>292</v>
      </c>
      <c r="B48" s="410"/>
      <c r="C48" s="244" t="s">
        <v>481</v>
      </c>
    </row>
    <row r="49" spans="1:3" ht="30" customHeight="1" thickBot="1" x14ac:dyDescent="0.3">
      <c r="A49" s="420" t="s">
        <v>293</v>
      </c>
      <c r="B49" s="421"/>
      <c r="C49" s="422"/>
    </row>
    <row r="50" spans="1:3" x14ac:dyDescent="0.25">
      <c r="A50" s="423" t="s">
        <v>294</v>
      </c>
      <c r="B50" s="424"/>
      <c r="C50" s="37"/>
    </row>
    <row r="51" spans="1:3" x14ac:dyDescent="0.25">
      <c r="A51" s="402" t="s">
        <v>295</v>
      </c>
      <c r="B51" s="403"/>
      <c r="C51" s="2"/>
    </row>
    <row r="52" spans="1:3" x14ac:dyDescent="0.25">
      <c r="A52" s="380" t="s">
        <v>34</v>
      </c>
      <c r="B52" s="381"/>
      <c r="C52" s="2">
        <f>IFERROR(C50/C51,0)</f>
        <v>0</v>
      </c>
    </row>
    <row r="53" spans="1:3" x14ac:dyDescent="0.25">
      <c r="A53" s="380" t="s">
        <v>9</v>
      </c>
      <c r="B53" s="381"/>
      <c r="C53" s="2"/>
    </row>
    <row r="54" spans="1:3" x14ac:dyDescent="0.25">
      <c r="A54" s="411" t="s">
        <v>36</v>
      </c>
      <c r="B54" s="412"/>
      <c r="C54" s="413"/>
    </row>
    <row r="55" spans="1:3" ht="15.75" thickBot="1" x14ac:dyDescent="0.3">
      <c r="A55" s="414"/>
      <c r="B55" s="415"/>
      <c r="C55" s="416"/>
    </row>
    <row r="56" spans="1:3" ht="24.95" customHeight="1" thickBot="1" x14ac:dyDescent="0.3">
      <c r="A56" s="409" t="s">
        <v>296</v>
      </c>
      <c r="B56" s="410"/>
      <c r="C56" s="244" t="s">
        <v>482</v>
      </c>
    </row>
    <row r="57" spans="1:3" ht="30" customHeight="1" thickBot="1" x14ac:dyDescent="0.3">
      <c r="A57" s="420" t="s">
        <v>297</v>
      </c>
      <c r="B57" s="421"/>
      <c r="C57" s="422"/>
    </row>
    <row r="58" spans="1:3" x14ac:dyDescent="0.25">
      <c r="A58" s="423" t="s">
        <v>298</v>
      </c>
      <c r="B58" s="424"/>
      <c r="C58" s="37"/>
    </row>
    <row r="59" spans="1:3" ht="30" customHeight="1" x14ac:dyDescent="0.25">
      <c r="A59" s="402" t="s">
        <v>299</v>
      </c>
      <c r="B59" s="403"/>
      <c r="C59" s="2"/>
    </row>
    <row r="60" spans="1:3" x14ac:dyDescent="0.25">
      <c r="A60" s="380" t="s">
        <v>34</v>
      </c>
      <c r="B60" s="381"/>
      <c r="C60" s="2">
        <f>IFERROR(C58/C59,0)</f>
        <v>0</v>
      </c>
    </row>
    <row r="61" spans="1:3" x14ac:dyDescent="0.25">
      <c r="A61" s="380" t="s">
        <v>9</v>
      </c>
      <c r="B61" s="381"/>
      <c r="C61" s="2"/>
    </row>
    <row r="62" spans="1:3" x14ac:dyDescent="0.25">
      <c r="A62" s="411" t="s">
        <v>36</v>
      </c>
      <c r="B62" s="412"/>
      <c r="C62" s="413"/>
    </row>
    <row r="63" spans="1:3" ht="15.75" thickBot="1" x14ac:dyDescent="0.3">
      <c r="A63" s="414"/>
      <c r="B63" s="415"/>
      <c r="C63" s="416"/>
    </row>
    <row r="64" spans="1:3" ht="15" customHeight="1" thickBot="1" x14ac:dyDescent="0.3">
      <c r="A64" s="388" t="s">
        <v>91</v>
      </c>
      <c r="B64" s="388"/>
      <c r="C64" s="440"/>
    </row>
    <row r="65" spans="1:3" ht="15" customHeight="1" thickBot="1" x14ac:dyDescent="0.3">
      <c r="A65" s="388"/>
      <c r="B65" s="388"/>
      <c r="C65" s="440"/>
    </row>
    <row r="66" spans="1:3" ht="24.95" customHeight="1" thickBot="1" x14ac:dyDescent="0.3">
      <c r="A66" s="409" t="s">
        <v>404</v>
      </c>
      <c r="B66" s="410"/>
      <c r="C66" s="244" t="s">
        <v>483</v>
      </c>
    </row>
    <row r="67" spans="1:3" ht="30" customHeight="1" thickBot="1" x14ac:dyDescent="0.3">
      <c r="A67" s="420" t="s">
        <v>300</v>
      </c>
      <c r="B67" s="421"/>
      <c r="C67" s="422"/>
    </row>
    <row r="68" spans="1:3" ht="30" customHeight="1" x14ac:dyDescent="0.25">
      <c r="A68" s="435" t="s">
        <v>301</v>
      </c>
      <c r="B68" s="436"/>
      <c r="C68" s="37"/>
    </row>
    <row r="69" spans="1:3" x14ac:dyDescent="0.25">
      <c r="A69" s="402" t="s">
        <v>302</v>
      </c>
      <c r="B69" s="403"/>
      <c r="C69" s="2"/>
    </row>
    <row r="70" spans="1:3" x14ac:dyDescent="0.25">
      <c r="A70" s="402" t="s">
        <v>303</v>
      </c>
      <c r="B70" s="403"/>
      <c r="C70" s="2"/>
    </row>
    <row r="71" spans="1:3" ht="45" customHeight="1" x14ac:dyDescent="0.25">
      <c r="A71" s="427" t="s">
        <v>113</v>
      </c>
      <c r="B71" s="428"/>
      <c r="C71" s="34">
        <f>IFERROR(C68/C69,0)</f>
        <v>0</v>
      </c>
    </row>
    <row r="72" spans="1:3" x14ac:dyDescent="0.25">
      <c r="A72" s="380" t="s">
        <v>9</v>
      </c>
      <c r="B72" s="381"/>
      <c r="C72" s="2"/>
    </row>
    <row r="73" spans="1:3" x14ac:dyDescent="0.25">
      <c r="A73" s="411" t="s">
        <v>36</v>
      </c>
      <c r="B73" s="412"/>
      <c r="C73" s="413"/>
    </row>
    <row r="74" spans="1:3" ht="15.75" thickBot="1" x14ac:dyDescent="0.3">
      <c r="A74" s="414"/>
      <c r="B74" s="415"/>
      <c r="C74" s="416"/>
    </row>
    <row r="75" spans="1:3" ht="24.95" customHeight="1" thickBot="1" x14ac:dyDescent="0.3">
      <c r="A75" s="409" t="s">
        <v>405</v>
      </c>
      <c r="B75" s="410"/>
      <c r="C75" s="244" t="s">
        <v>484</v>
      </c>
    </row>
    <row r="76" spans="1:3" ht="30" customHeight="1" thickBot="1" x14ac:dyDescent="0.3">
      <c r="A76" s="420" t="s">
        <v>304</v>
      </c>
      <c r="B76" s="421"/>
      <c r="C76" s="422"/>
    </row>
    <row r="77" spans="1:3" ht="30" customHeight="1" x14ac:dyDescent="0.25">
      <c r="A77" s="407" t="s">
        <v>305</v>
      </c>
      <c r="B77" s="408"/>
      <c r="C77" s="37"/>
    </row>
    <row r="78" spans="1:3" x14ac:dyDescent="0.25">
      <c r="A78" s="402" t="s">
        <v>306</v>
      </c>
      <c r="B78" s="403"/>
      <c r="C78" s="2"/>
    </row>
    <row r="79" spans="1:3" x14ac:dyDescent="0.25">
      <c r="A79" s="380" t="s">
        <v>69</v>
      </c>
      <c r="B79" s="381"/>
      <c r="C79" s="2">
        <f>IFERROR(C77/C78,0)</f>
        <v>0</v>
      </c>
    </row>
    <row r="80" spans="1:3" x14ac:dyDescent="0.25">
      <c r="A80" s="380" t="s">
        <v>9</v>
      </c>
      <c r="B80" s="381"/>
      <c r="C80" s="2"/>
    </row>
    <row r="81" spans="1:3" x14ac:dyDescent="0.25">
      <c r="A81" s="411" t="s">
        <v>36</v>
      </c>
      <c r="B81" s="412"/>
      <c r="C81" s="413"/>
    </row>
    <row r="82" spans="1:3" ht="15.75" thickBot="1" x14ac:dyDescent="0.3">
      <c r="A82" s="414"/>
      <c r="B82" s="415"/>
      <c r="C82" s="416"/>
    </row>
    <row r="83" spans="1:3" ht="24.95" customHeight="1" thickBot="1" x14ac:dyDescent="0.3">
      <c r="A83" s="409" t="s">
        <v>307</v>
      </c>
      <c r="B83" s="410"/>
      <c r="C83" s="244" t="s">
        <v>485</v>
      </c>
    </row>
    <row r="84" spans="1:3" ht="30" customHeight="1" thickBot="1" x14ac:dyDescent="0.3">
      <c r="A84" s="420" t="s">
        <v>308</v>
      </c>
      <c r="B84" s="421"/>
      <c r="C84" s="422"/>
    </row>
    <row r="85" spans="1:3" ht="30" customHeight="1" x14ac:dyDescent="0.25">
      <c r="A85" s="407" t="s">
        <v>309</v>
      </c>
      <c r="B85" s="408"/>
      <c r="C85" s="37"/>
    </row>
    <row r="86" spans="1:3" ht="30" customHeight="1" x14ac:dyDescent="0.25">
      <c r="A86" s="402" t="s">
        <v>310</v>
      </c>
      <c r="B86" s="403"/>
      <c r="C86" s="34"/>
    </row>
    <row r="87" spans="1:3" x14ac:dyDescent="0.25">
      <c r="A87" s="380" t="s">
        <v>34</v>
      </c>
      <c r="B87" s="381"/>
      <c r="C87" s="34">
        <f>IFERROR(C85/C86,0)</f>
        <v>0</v>
      </c>
    </row>
    <row r="88" spans="1:3" x14ac:dyDescent="0.25">
      <c r="A88" s="380" t="s">
        <v>9</v>
      </c>
      <c r="B88" s="381"/>
      <c r="C88" s="2"/>
    </row>
    <row r="89" spans="1:3" x14ac:dyDescent="0.25">
      <c r="A89" s="411" t="s">
        <v>36</v>
      </c>
      <c r="B89" s="412"/>
      <c r="C89" s="413"/>
    </row>
    <row r="90" spans="1:3" ht="15.75" thickBot="1" x14ac:dyDescent="0.3">
      <c r="A90" s="414"/>
      <c r="B90" s="415"/>
      <c r="C90" s="416"/>
    </row>
    <row r="91" spans="1:3" ht="15" customHeight="1" thickBot="1" x14ac:dyDescent="0.3">
      <c r="A91" s="388" t="s">
        <v>92</v>
      </c>
      <c r="B91" s="388"/>
      <c r="C91" s="440"/>
    </row>
    <row r="92" spans="1:3" ht="15" customHeight="1" thickBot="1" x14ac:dyDescent="0.3">
      <c r="A92" s="388"/>
      <c r="B92" s="388"/>
      <c r="C92" s="440"/>
    </row>
    <row r="93" spans="1:3" ht="24.95" customHeight="1" thickBot="1" x14ac:dyDescent="0.3">
      <c r="A93" s="409" t="s">
        <v>311</v>
      </c>
      <c r="B93" s="410"/>
      <c r="C93" s="244" t="s">
        <v>486</v>
      </c>
    </row>
    <row r="94" spans="1:3" ht="30" customHeight="1" thickBot="1" x14ac:dyDescent="0.3">
      <c r="A94" s="420" t="s">
        <v>312</v>
      </c>
      <c r="B94" s="421"/>
      <c r="C94" s="422"/>
    </row>
    <row r="95" spans="1:3" ht="28.5" customHeight="1" x14ac:dyDescent="0.25">
      <c r="A95" s="423" t="s">
        <v>313</v>
      </c>
      <c r="B95" s="424"/>
      <c r="C95" s="37"/>
    </row>
    <row r="96" spans="1:3" x14ac:dyDescent="0.25">
      <c r="A96" s="402" t="s">
        <v>317</v>
      </c>
      <c r="B96" s="403"/>
      <c r="C96" s="2"/>
    </row>
    <row r="97" spans="1:3" x14ac:dyDescent="0.25">
      <c r="A97" s="380" t="s">
        <v>34</v>
      </c>
      <c r="B97" s="381"/>
      <c r="C97" s="2">
        <f>IFERROR(C95/C96,0)</f>
        <v>0</v>
      </c>
    </row>
    <row r="98" spans="1:3" x14ac:dyDescent="0.25">
      <c r="A98" s="380" t="s">
        <v>9</v>
      </c>
      <c r="B98" s="381"/>
      <c r="C98" s="2"/>
    </row>
    <row r="99" spans="1:3" x14ac:dyDescent="0.25">
      <c r="A99" s="411" t="s">
        <v>36</v>
      </c>
      <c r="B99" s="412"/>
      <c r="C99" s="413"/>
    </row>
    <row r="100" spans="1:3" ht="15.75" thickBot="1" x14ac:dyDescent="0.3">
      <c r="A100" s="414"/>
      <c r="B100" s="415"/>
      <c r="C100" s="416"/>
    </row>
    <row r="101" spans="1:3" ht="24.95" customHeight="1" thickBot="1" x14ac:dyDescent="0.3">
      <c r="A101" s="409" t="s">
        <v>314</v>
      </c>
      <c r="B101" s="410"/>
      <c r="C101" s="244" t="s">
        <v>487</v>
      </c>
    </row>
    <row r="102" spans="1:3" ht="30" customHeight="1" thickBot="1" x14ac:dyDescent="0.3">
      <c r="A102" s="420" t="s">
        <v>315</v>
      </c>
      <c r="B102" s="421"/>
      <c r="C102" s="422"/>
    </row>
    <row r="103" spans="1:3" x14ac:dyDescent="0.25">
      <c r="A103" s="423" t="s">
        <v>316</v>
      </c>
      <c r="B103" s="424"/>
      <c r="C103" s="37"/>
    </row>
    <row r="104" spans="1:3" x14ac:dyDescent="0.25">
      <c r="A104" s="402" t="s">
        <v>318</v>
      </c>
      <c r="B104" s="403"/>
      <c r="C104" s="2"/>
    </row>
    <row r="105" spans="1:3" x14ac:dyDescent="0.25">
      <c r="A105" s="380" t="s">
        <v>34</v>
      </c>
      <c r="B105" s="381"/>
      <c r="C105" s="2">
        <f>IFERROR(C103/C104,0)</f>
        <v>0</v>
      </c>
    </row>
    <row r="106" spans="1:3" x14ac:dyDescent="0.25">
      <c r="A106" s="380" t="s">
        <v>9</v>
      </c>
      <c r="B106" s="381"/>
      <c r="C106" s="2"/>
    </row>
    <row r="107" spans="1:3" x14ac:dyDescent="0.25">
      <c r="A107" s="411" t="s">
        <v>36</v>
      </c>
      <c r="B107" s="412"/>
      <c r="C107" s="413"/>
    </row>
    <row r="108" spans="1:3" ht="15.75" thickBot="1" x14ac:dyDescent="0.3">
      <c r="A108" s="414"/>
      <c r="B108" s="415"/>
      <c r="C108" s="416"/>
    </row>
    <row r="109" spans="1:3" ht="24.95" customHeight="1" thickBot="1" x14ac:dyDescent="0.3">
      <c r="A109" s="409" t="s">
        <v>319</v>
      </c>
      <c r="B109" s="410"/>
      <c r="C109" s="244" t="s">
        <v>488</v>
      </c>
    </row>
    <row r="110" spans="1:3" ht="30" customHeight="1" thickBot="1" x14ac:dyDescent="0.3">
      <c r="A110" s="420" t="s">
        <v>320</v>
      </c>
      <c r="B110" s="421"/>
      <c r="C110" s="422"/>
    </row>
    <row r="111" spans="1:3" ht="30" customHeight="1" x14ac:dyDescent="0.25">
      <c r="A111" s="407" t="s">
        <v>321</v>
      </c>
      <c r="B111" s="408"/>
      <c r="C111" s="37"/>
    </row>
    <row r="112" spans="1:3" x14ac:dyDescent="0.25">
      <c r="A112" s="402" t="s">
        <v>322</v>
      </c>
      <c r="B112" s="403"/>
      <c r="C112" s="2"/>
    </row>
    <row r="113" spans="1:3" x14ac:dyDescent="0.25">
      <c r="A113" s="380" t="s">
        <v>34</v>
      </c>
      <c r="B113" s="381"/>
      <c r="C113" s="2">
        <f>IFERROR(C111/C112,0)</f>
        <v>0</v>
      </c>
    </row>
    <row r="114" spans="1:3" x14ac:dyDescent="0.25">
      <c r="A114" s="380" t="s">
        <v>9</v>
      </c>
      <c r="B114" s="381"/>
      <c r="C114" s="2"/>
    </row>
    <row r="115" spans="1:3" x14ac:dyDescent="0.25">
      <c r="A115" s="411" t="s">
        <v>36</v>
      </c>
      <c r="B115" s="412"/>
      <c r="C115" s="413"/>
    </row>
    <row r="116" spans="1:3" ht="15.75" thickBot="1" x14ac:dyDescent="0.3">
      <c r="A116" s="414"/>
      <c r="B116" s="415"/>
      <c r="C116" s="416"/>
    </row>
    <row r="117" spans="1:3" x14ac:dyDescent="0.25">
      <c r="A117" s="14"/>
      <c r="B117" s="14"/>
      <c r="C117" s="14"/>
    </row>
    <row r="118" spans="1:3" x14ac:dyDescent="0.25">
      <c r="A118" s="14"/>
      <c r="B118" s="14"/>
      <c r="C118" s="14"/>
    </row>
    <row r="119" spans="1:3" x14ac:dyDescent="0.25">
      <c r="A119" s="3" t="s">
        <v>67</v>
      </c>
    </row>
  </sheetData>
  <mergeCells count="98">
    <mergeCell ref="A109:B109"/>
    <mergeCell ref="A48:B48"/>
    <mergeCell ref="A66:B66"/>
    <mergeCell ref="A56:B56"/>
    <mergeCell ref="A75:B75"/>
    <mergeCell ref="A83:B83"/>
    <mergeCell ref="A57:C57"/>
    <mergeCell ref="A87:B87"/>
    <mergeCell ref="A84:C84"/>
    <mergeCell ref="A85:B85"/>
    <mergeCell ref="A86:B86"/>
    <mergeCell ref="A58:B58"/>
    <mergeCell ref="A59:B59"/>
    <mergeCell ref="A60:B60"/>
    <mergeCell ref="A64:C65"/>
    <mergeCell ref="A67:C67"/>
    <mergeCell ref="A62:C63"/>
    <mergeCell ref="A68:B68"/>
    <mergeCell ref="A81:C82"/>
    <mergeCell ref="A77:B77"/>
    <mergeCell ref="A72:B72"/>
    <mergeCell ref="A73:C74"/>
    <mergeCell ref="A76:C76"/>
    <mergeCell ref="A19:C20"/>
    <mergeCell ref="A43:B43"/>
    <mergeCell ref="A44:B44"/>
    <mergeCell ref="A34:B34"/>
    <mergeCell ref="A35:B35"/>
    <mergeCell ref="A22:C22"/>
    <mergeCell ref="A23:B23"/>
    <mergeCell ref="A21:B21"/>
    <mergeCell ref="A29:B29"/>
    <mergeCell ref="A40:B40"/>
    <mergeCell ref="A104:B104"/>
    <mergeCell ref="A105:B105"/>
    <mergeCell ref="A106:B106"/>
    <mergeCell ref="A88:B88"/>
    <mergeCell ref="A89:C90"/>
    <mergeCell ref="A99:C100"/>
    <mergeCell ref="A102:C102"/>
    <mergeCell ref="A103:B103"/>
    <mergeCell ref="A91:C92"/>
    <mergeCell ref="A94:C94"/>
    <mergeCell ref="A95:B95"/>
    <mergeCell ref="A96:B96"/>
    <mergeCell ref="A97:B97"/>
    <mergeCell ref="A98:B98"/>
    <mergeCell ref="A93:B93"/>
    <mergeCell ref="A101:B101"/>
    <mergeCell ref="A13:B13"/>
    <mergeCell ref="A1:C2"/>
    <mergeCell ref="A12:C12"/>
    <mergeCell ref="A4:C4"/>
    <mergeCell ref="A5:B5"/>
    <mergeCell ref="A6:B6"/>
    <mergeCell ref="A7:B7"/>
    <mergeCell ref="A8:B8"/>
    <mergeCell ref="A9:C10"/>
    <mergeCell ref="A3:B3"/>
    <mergeCell ref="A11:B11"/>
    <mergeCell ref="A14:B14"/>
    <mergeCell ref="A15:B15"/>
    <mergeCell ref="A41:C41"/>
    <mergeCell ref="A42:B42"/>
    <mergeCell ref="A38:C39"/>
    <mergeCell ref="A24:B24"/>
    <mergeCell ref="A25:B25"/>
    <mergeCell ref="A26:B26"/>
    <mergeCell ref="A27:C28"/>
    <mergeCell ref="A30:C30"/>
    <mergeCell ref="A31:C31"/>
    <mergeCell ref="A32:B32"/>
    <mergeCell ref="A33:B33"/>
    <mergeCell ref="A36:C37"/>
    <mergeCell ref="A16:B16"/>
    <mergeCell ref="A17:C18"/>
    <mergeCell ref="A112:B112"/>
    <mergeCell ref="A113:B113"/>
    <mergeCell ref="A114:B114"/>
    <mergeCell ref="A115:C116"/>
    <mergeCell ref="A110:C110"/>
    <mergeCell ref="A111:B111"/>
    <mergeCell ref="A107:C108"/>
    <mergeCell ref="A61:B61"/>
    <mergeCell ref="A54:C55"/>
    <mergeCell ref="A45:B45"/>
    <mergeCell ref="A46:C47"/>
    <mergeCell ref="A49:C49"/>
    <mergeCell ref="A51:B51"/>
    <mergeCell ref="A52:B52"/>
    <mergeCell ref="A53:B53"/>
    <mergeCell ref="A50:B50"/>
    <mergeCell ref="A69:B69"/>
    <mergeCell ref="A70:B70"/>
    <mergeCell ref="A71:B71"/>
    <mergeCell ref="A80:B80"/>
    <mergeCell ref="A79:B79"/>
    <mergeCell ref="A78:B78"/>
  </mergeCells>
  <hyperlinks>
    <hyperlink ref="A119" location="Resumen!A41" display="Regresar a &quot;Resumen&quot;" xr:uid="{D1239602-956A-44B9-AD3F-7DFCDA406503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C5C0E4-A94A-4876-A46C-15305EBCE7E0}">
          <x14:formula1>
            <xm:f>Listas!$E$2:$E$3</xm:f>
          </x14:formula1>
          <xm:sqref>C35 C26 C114 C45 C88 C106 C98 C8 C16 C53 C61 C72 C80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3B69F410E5244AB0612075826D9D42" ma:contentTypeVersion="15" ma:contentTypeDescription="Create a new document." ma:contentTypeScope="" ma:versionID="bf85771a360d7cdd6df8628d46272f53">
  <xsd:schema xmlns:xsd="http://www.w3.org/2001/XMLSchema" xmlns:xs="http://www.w3.org/2001/XMLSchema" xmlns:p="http://schemas.microsoft.com/office/2006/metadata/properties" xmlns:ns3="cea6254b-0ec5-4106-abae-fdae25f674ab" xmlns:ns4="55287367-02db-478c-b026-46ee61e520d5" targetNamespace="http://schemas.microsoft.com/office/2006/metadata/properties" ma:root="true" ma:fieldsID="5213be4c54120ba6f60cd28f33bb5b4e" ns3:_="" ns4:_="">
    <xsd:import namespace="cea6254b-0ec5-4106-abae-fdae25f674ab"/>
    <xsd:import namespace="55287367-02db-478c-b026-46ee61e52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6254b-0ec5-4106-abae-fdae25f674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287367-02db-478c-b026-46ee61e52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ea6254b-0ec5-4106-abae-fdae25f674ab" xsi:nil="true"/>
  </documentManagement>
</p:properties>
</file>

<file path=customXml/itemProps1.xml><?xml version="1.0" encoding="utf-8"?>
<ds:datastoreItem xmlns:ds="http://schemas.openxmlformats.org/officeDocument/2006/customXml" ds:itemID="{A2771812-17F9-4912-BBDC-331C80279E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a6254b-0ec5-4106-abae-fdae25f674ab"/>
    <ds:schemaRef ds:uri="55287367-02db-478c-b026-46ee61e52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04AC13-8421-4340-AC07-2849CC1238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A4E8E0-D1D5-42DE-9605-B57E1ED207D9}">
  <ds:schemaRefs>
    <ds:schemaRef ds:uri="http://schemas.microsoft.com/office/2006/metadata/properties"/>
    <ds:schemaRef ds:uri="55287367-02db-478c-b026-46ee61e520d5"/>
    <ds:schemaRef ds:uri="http://purl.org/dc/dcmitype/"/>
    <ds:schemaRef ds:uri="http://schemas.microsoft.com/office/2006/documentManagement/types"/>
    <ds:schemaRef ds:uri="cea6254b-0ec5-4106-abae-fdae25f674ab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Indice</vt:lpstr>
      <vt:lpstr>Resumen</vt:lpstr>
      <vt:lpstr>AdecuacionFuncional</vt:lpstr>
      <vt:lpstr>EficienciaDeDesempeño</vt:lpstr>
      <vt:lpstr>Compatibilidad</vt:lpstr>
      <vt:lpstr>Usabilidad</vt:lpstr>
      <vt:lpstr>Fiabilidad</vt:lpstr>
      <vt:lpstr>Seguridad</vt:lpstr>
      <vt:lpstr>Mantenibilidad</vt:lpstr>
      <vt:lpstr>Portabilidad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Heraldo Felix Chaparro Maldonado</dc:creator>
  <cp:keywords/>
  <dc:description/>
  <cp:lastModifiedBy>Heraldo Félix Chaparro Maldonado</cp:lastModifiedBy>
  <cp:revision/>
  <cp:lastPrinted>2022-11-01T23:19:37Z</cp:lastPrinted>
  <dcterms:created xsi:type="dcterms:W3CDTF">2022-06-14T12:28:48Z</dcterms:created>
  <dcterms:modified xsi:type="dcterms:W3CDTF">2023-07-27T21:08:45Z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0x010100AA3B69F410E5244AB0612075826D9D42</vt:lpwstr>
  </property>
</Properties>
</file>